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showHorizontalScroll="0" xWindow="75" yWindow="65521" windowWidth="19320" windowHeight="15480" tabRatio="500" activeTab="0"/>
  </bookViews>
  <sheets>
    <sheet name="EN-2a" sheetId="1" r:id="rId1"/>
    <sheet name="Daten" sheetId="2" state="hidden" r:id="rId2"/>
  </sheets>
  <definedNames>
    <definedName name="_xlnm.Print_Area" localSheetId="0">'EN-2a'!$A$1:$AE$237</definedName>
    <definedName name="Nachweis">'Daten'!$E$21</definedName>
    <definedName name="Nutzung">'Daten'!$E$41</definedName>
  </definedNames>
  <calcPr fullCalcOnLoad="1"/>
</workbook>
</file>

<file path=xl/sharedStrings.xml><?xml version="1.0" encoding="utf-8"?>
<sst xmlns="http://schemas.openxmlformats.org/spreadsheetml/2006/main" count="266" uniqueCount="116">
  <si>
    <t>Typ 5: Fensteranschlag (Leibung, Fensterbank,</t>
  </si>
  <si>
    <t>Fenstersturz)</t>
  </si>
  <si>
    <t>Typ 6: punktuelle Durchdringungen der Wärmedämmung</t>
  </si>
  <si>
    <t>(Stützen, Träger, Konsolen)</t>
  </si>
  <si>
    <t>Berechnung nach SN EN ISO 13370 dokumentiert</t>
  </si>
  <si>
    <t>Berechnung nach SN EN ISO 13789 dokumentiert</t>
  </si>
  <si>
    <t>Kontrollblatt Wärmedämmung Einzelbauteilnachweis - Checkliste materielle Überprüfung</t>
  </si>
  <si>
    <t>Anforderungen gemäss Nachweis erfüllt?</t>
  </si>
  <si>
    <t>Dach, Decke</t>
  </si>
  <si>
    <t>Mit Heizkörper</t>
  </si>
  <si>
    <t>Bauteile gegen unbeheizte Räume oder mehr als 2m im Erdreich</t>
  </si>
  <si>
    <t>Bauteile gegen Aussenklima oder weniger als 2m im Erdreich</t>
  </si>
  <si>
    <t>1 Anforderungen</t>
  </si>
  <si>
    <t>Gewählter Nachweis</t>
  </si>
  <si>
    <t>Nachweis</t>
  </si>
  <si>
    <t>Umbau oder Umnutzung</t>
  </si>
  <si>
    <t>Dach/ Decke</t>
  </si>
  <si>
    <t>U-Wert</t>
  </si>
  <si>
    <t>Standardnutzung</t>
  </si>
  <si>
    <t>Wohnen MFH I</t>
  </si>
  <si>
    <t>Wohnen EFH II</t>
  </si>
  <si>
    <t>Verwaltung III</t>
  </si>
  <si>
    <t>Schulen IV</t>
  </si>
  <si>
    <t>Verkauf V</t>
  </si>
  <si>
    <t>Restaurants VI</t>
  </si>
  <si>
    <t>Versammlungslokale VII</t>
  </si>
  <si>
    <r>
      <t>Tore (Türen grösser 6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</si>
  <si>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</t>
    </r>
  </si>
  <si>
    <t>Spitäler VIII</t>
  </si>
  <si>
    <t>Industrie IX</t>
  </si>
  <si>
    <t>Lager X</t>
  </si>
  <si>
    <t>Sportbauten XI</t>
  </si>
  <si>
    <t>Hallenbäder XII</t>
  </si>
  <si>
    <t>Raumtemperatur</t>
  </si>
  <si>
    <t>Temperatur Korrektur</t>
  </si>
  <si>
    <t>Gewählte Nutzung</t>
  </si>
  <si>
    <t>Massgebende Anforderung</t>
  </si>
  <si>
    <t>Temp. Korrektur</t>
  </si>
  <si>
    <t>Berechnung Massgebende Anforderungen</t>
  </si>
  <si>
    <t>Nachweis:</t>
  </si>
  <si>
    <t>Standardnutzung:</t>
  </si>
  <si>
    <t>ohne Bauteilheizung</t>
  </si>
  <si>
    <t>mit Bauteilheizung</t>
  </si>
  <si>
    <t>U-Wert ohne Heizkörper</t>
  </si>
  <si>
    <t>U-Wert mit vorgelagertem Heizkörper</t>
  </si>
  <si>
    <t>4.1.1</t>
  </si>
  <si>
    <t>4.1.2</t>
  </si>
  <si>
    <t>4.1.3</t>
  </si>
  <si>
    <t>4.1.5</t>
  </si>
  <si>
    <t>4.2</t>
  </si>
  <si>
    <t xml:space="preserve"> </t>
  </si>
  <si>
    <t>4.2.1</t>
  </si>
  <si>
    <t>Chi-Wert</t>
  </si>
  <si>
    <t>Psi-Wert</t>
  </si>
  <si>
    <t>Bauteile gegen unbeheizte Räume</t>
  </si>
  <si>
    <t>Standardlösung 1</t>
  </si>
  <si>
    <t>Standardlösung 2 oder 3</t>
  </si>
  <si>
    <t>Nutzung</t>
  </si>
  <si>
    <t>Entscheid betreffend vereinfachter Nachweis Fenster</t>
  </si>
  <si>
    <t>Formular EN-2a</t>
  </si>
  <si>
    <t>Entscheid, Bemerkungen</t>
  </si>
  <si>
    <t>Formulare</t>
  </si>
  <si>
    <t>Bemerkungen</t>
  </si>
  <si>
    <t>falls nein: Antrag für Ausnahmebewilligung vorhanden?</t>
  </si>
  <si>
    <t>Storenkasten</t>
  </si>
  <si>
    <t>Neubau: Nachweis mit Wärmebrücken</t>
  </si>
  <si>
    <t>Neubau: Nachweis ohne Wärmebrücken</t>
  </si>
  <si>
    <t>Ohne Bauteilheizung</t>
  </si>
  <si>
    <t>Dach/Decke</t>
  </si>
  <si>
    <t>Wand</t>
  </si>
  <si>
    <t>Boden</t>
  </si>
  <si>
    <t>Mit Bauteilheizung</t>
  </si>
  <si>
    <t>Türen</t>
  </si>
  <si>
    <t>Tore</t>
  </si>
  <si>
    <t>Bauteile gegen Aussenklima oder weniger als 2 m im Erdreich</t>
  </si>
  <si>
    <t>b-Faktor berücksichtigt (Erdreich, unbeheizt)</t>
  </si>
  <si>
    <t>Reduktionsfaktor b gemäss Tabelle</t>
  </si>
  <si>
    <t>Wärmebrücken</t>
  </si>
  <si>
    <t>Verfasser Nachweis</t>
  </si>
  <si>
    <t>Gemeinde</t>
  </si>
  <si>
    <t>Objekt</t>
  </si>
  <si>
    <t>Bauteile mehr als 2 m im Erdreich</t>
  </si>
  <si>
    <t>ja</t>
  </si>
  <si>
    <t>nein</t>
  </si>
  <si>
    <t>nicht erforderlich</t>
  </si>
  <si>
    <t xml:space="preserve">lineare Wärmebrücken </t>
  </si>
  <si>
    <t>Anforderungen</t>
  </si>
  <si>
    <t>Fenster</t>
  </si>
  <si>
    <t>punktuelle Wärmebrücken</t>
  </si>
  <si>
    <t>Decke</t>
  </si>
  <si>
    <t>vollständig erfasst</t>
  </si>
  <si>
    <t>erfüllt</t>
  </si>
  <si>
    <t>nicht erfüllt</t>
  </si>
  <si>
    <t>Kontrollbeauftragter</t>
  </si>
  <si>
    <t>Datum</t>
  </si>
  <si>
    <t>Unterschrift</t>
  </si>
  <si>
    <t>falls nein: spezielle Anforderungen</t>
  </si>
  <si>
    <t>Diverses</t>
  </si>
  <si>
    <t>Fenster, Fenstertüren</t>
  </si>
  <si>
    <t>Typ 1: Auskragungen in Form von Platten oder Riegeln</t>
  </si>
  <si>
    <t>(z.B. Balkone, Vordächer, vertikale Riegel)</t>
  </si>
  <si>
    <t>Typ 2: Unterbrechung der Wärmedämmschicht durch Wände</t>
  </si>
  <si>
    <t>oder Decken (z.B. Kellerdeckendämmung durch Kellerwände)</t>
  </si>
  <si>
    <t>Typ 3: Unterbrechung der Wärmedämmschicht an</t>
  </si>
  <si>
    <t>horizontalen oder vertikalen Gebäudekanten</t>
  </si>
  <si>
    <t>Regionalkonferenz Zentralschweiz (EnFK)</t>
  </si>
  <si>
    <t>Telefon 041 790 80 60</t>
  </si>
  <si>
    <t>info@energie-zentralschweiz.ch</t>
  </si>
  <si>
    <t>www.energie-zentralschweiz.ch</t>
  </si>
  <si>
    <t>KB-2a</t>
  </si>
  <si>
    <t>Mindestwärmeschutz gemäss SIA-Norm 380/1 (Ausgabe 2009)</t>
  </si>
  <si>
    <t xml:space="preserve">Formular EN-Kanton </t>
  </si>
  <si>
    <t>Konferenz Kantonaler Energiefachstellen</t>
  </si>
  <si>
    <t>c/o OekoWatt GmbH, Poststrasse 1, 6343 Rotkreuz</t>
  </si>
  <si>
    <t>vereinfachter Nachweis:</t>
  </si>
  <si>
    <t>Version 3.2, Januar 2011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</si>
</sst>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0.0"/>
    <numFmt numFmtId="173" formatCode="0.000"/>
    <numFmt numFmtId="174" formatCode="d/\ mmmm\ yyyy"/>
  </numFmts>
  <fonts count="59">
    <font>
      <sz val="11"/>
      <name val="Helv"/>
      <family val="0"/>
    </font>
    <font>
      <b/>
      <sz val="11"/>
      <name val="Helv"/>
      <family val="0"/>
    </font>
    <font>
      <i/>
      <sz val="11"/>
      <name val="Helv"/>
      <family val="0"/>
    </font>
    <font>
      <b/>
      <i/>
      <sz val="11"/>
      <name val="Helv"/>
      <family val="0"/>
    </font>
    <font>
      <u val="single"/>
      <sz val="11"/>
      <color indexed="12"/>
      <name val="Helv"/>
      <family val="0"/>
    </font>
    <font>
      <u val="single"/>
      <sz val="11"/>
      <color indexed="61"/>
      <name val="Helv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32"/>
      <name val="Arial"/>
      <family val="2"/>
    </font>
    <font>
      <b/>
      <sz val="17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Fill="1" applyAlignment="1" applyProtection="1">
      <alignment horizontal="left" vertical="top"/>
      <protection hidden="1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12" fillId="0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textRotation="90"/>
      <protection hidden="1"/>
    </xf>
    <xf numFmtId="0" fontId="16" fillId="0" borderId="0" xfId="0" applyFont="1" applyAlignment="1" applyProtection="1">
      <alignment horizontal="center" textRotation="90"/>
      <protection hidden="1"/>
    </xf>
    <xf numFmtId="0" fontId="1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19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hidden="1"/>
    </xf>
    <xf numFmtId="49" fontId="16" fillId="0" borderId="0" xfId="0" applyNumberFormat="1" applyFont="1" applyAlignment="1" applyProtection="1">
      <alignment horizontal="center" textRotation="90"/>
      <protection hidden="1"/>
    </xf>
    <xf numFmtId="0" fontId="16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 horizontal="left"/>
      <protection hidden="1"/>
    </xf>
    <xf numFmtId="49" fontId="9" fillId="0" borderId="0" xfId="0" applyNumberFormat="1" applyFont="1" applyAlignment="1" applyProtection="1">
      <alignment horizontal="left"/>
      <protection hidden="1"/>
    </xf>
    <xf numFmtId="49" fontId="17" fillId="0" borderId="0" xfId="0" applyNumberFormat="1" applyFont="1" applyAlignment="1" applyProtection="1">
      <alignment horizontal="left"/>
      <protection hidden="1"/>
    </xf>
    <xf numFmtId="0" fontId="14" fillId="0" borderId="20" xfId="0" applyFont="1" applyBorder="1" applyAlignment="1" applyProtection="1">
      <alignment/>
      <protection hidden="1"/>
    </xf>
    <xf numFmtId="0" fontId="16" fillId="0" borderId="0" xfId="0" applyFont="1" applyAlignment="1" applyProtection="1">
      <alignment textRotation="90"/>
      <protection hidden="1"/>
    </xf>
    <xf numFmtId="49" fontId="16" fillId="0" borderId="0" xfId="0" applyNumberFormat="1" applyFont="1" applyAlignment="1" applyProtection="1">
      <alignment textRotation="90"/>
      <protection hidden="1"/>
    </xf>
    <xf numFmtId="0" fontId="16" fillId="0" borderId="0" xfId="0" applyFont="1" applyAlignment="1" applyProtection="1">
      <alignment horizontal="right"/>
      <protection hidden="1"/>
    </xf>
    <xf numFmtId="0" fontId="19" fillId="0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 horizontal="center" textRotation="90"/>
      <protection hidden="1"/>
    </xf>
    <xf numFmtId="0" fontId="22" fillId="0" borderId="0" xfId="0" applyFont="1" applyAlignment="1" applyProtection="1">
      <alignment horizontal="center" textRotation="90"/>
      <protection hidden="1"/>
    </xf>
    <xf numFmtId="49" fontId="22" fillId="0" borderId="0" xfId="0" applyNumberFormat="1" applyFont="1" applyAlignment="1" applyProtection="1">
      <alignment horizontal="center" textRotation="90"/>
      <protection hidden="1"/>
    </xf>
    <xf numFmtId="0" fontId="2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2" fontId="20" fillId="0" borderId="0" xfId="0" applyNumberFormat="1" applyFont="1" applyBorder="1" applyAlignment="1" applyProtection="1">
      <alignment horizontal="right"/>
      <protection hidden="1"/>
    </xf>
    <xf numFmtId="172" fontId="20" fillId="0" borderId="0" xfId="0" applyNumberFormat="1" applyFont="1" applyBorder="1" applyAlignment="1" applyProtection="1">
      <alignment horizontal="right"/>
      <protection hidden="1"/>
    </xf>
    <xf numFmtId="49" fontId="8" fillId="0" borderId="0" xfId="0" applyNumberFormat="1" applyFont="1" applyAlignment="1" applyProtection="1">
      <alignment horizontal="left"/>
      <protection hidden="1"/>
    </xf>
    <xf numFmtId="2" fontId="20" fillId="0" borderId="0" xfId="0" applyNumberFormat="1" applyFont="1" applyBorder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>
      <alignment horizontal="right"/>
    </xf>
    <xf numFmtId="0" fontId="20" fillId="0" borderId="21" xfId="0" applyFont="1" applyBorder="1" applyAlignment="1" applyProtection="1">
      <alignment/>
      <protection locked="0"/>
    </xf>
    <xf numFmtId="0" fontId="16" fillId="0" borderId="21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hidden="1"/>
    </xf>
    <xf numFmtId="174" fontId="20" fillId="0" borderId="21" xfId="0" applyNumberFormat="1" applyFont="1" applyBorder="1" applyAlignment="1" applyProtection="1">
      <alignment horizontal="left"/>
      <protection locked="0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4" borderId="25" xfId="0" applyFill="1" applyBorder="1" applyAlignment="1">
      <alignment horizontal="left" textRotation="90" wrapText="1"/>
    </xf>
    <xf numFmtId="0" fontId="0" fillId="34" borderId="26" xfId="0" applyFill="1" applyBorder="1" applyAlignment="1">
      <alignment horizontal="left" textRotation="90" wrapText="1"/>
    </xf>
    <xf numFmtId="0" fontId="0" fillId="34" borderId="27" xfId="0" applyFill="1" applyBorder="1" applyAlignment="1">
      <alignment horizontal="left" textRotation="90" wrapText="1"/>
    </xf>
    <xf numFmtId="0" fontId="0" fillId="36" borderId="25" xfId="0" applyFill="1" applyBorder="1" applyAlignment="1">
      <alignment horizontal="left" textRotation="90" wrapText="1"/>
    </xf>
    <xf numFmtId="0" fontId="0" fillId="36" borderId="26" xfId="0" applyFill="1" applyBorder="1" applyAlignment="1">
      <alignment horizontal="left" textRotation="90" wrapText="1"/>
    </xf>
    <xf numFmtId="0" fontId="0" fillId="36" borderId="27" xfId="0" applyFill="1" applyBorder="1" applyAlignment="1">
      <alignment horizontal="left" textRotation="90" wrapText="1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indexed="23"/>
      </font>
    </dxf>
    <dxf>
      <font>
        <color auto="1"/>
      </font>
    </dxf>
    <dxf>
      <font>
        <color auto="1"/>
      </font>
      <border/>
    </dxf>
    <dxf>
      <font>
        <color rgb="FF808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11</xdr:col>
      <xdr:colOff>0</xdr:colOff>
      <xdr:row>3</xdr:row>
      <xdr:rowOff>114300</xdr:rowOff>
    </xdr:to>
    <xdr:pic>
      <xdr:nvPicPr>
        <xdr:cNvPr id="1" name="Grafik 2" descr="logoskant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4048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F249"/>
  <sheetViews>
    <sheetView showGridLines="0" showRowColHeaders="0" tabSelected="1" view="pageLayout" zoomScale="90" zoomScaleNormal="115" zoomScaleSheetLayoutView="125" zoomScalePageLayoutView="90" workbookViewId="0" topLeftCell="A1">
      <selection activeCell="I76" sqref="I76"/>
    </sheetView>
  </sheetViews>
  <sheetFormatPr defaultColWidth="10.875" defaultRowHeight="14.25"/>
  <cols>
    <col min="1" max="1" width="5.375" style="22" customWidth="1"/>
    <col min="2" max="2" width="6.25390625" style="22" customWidth="1"/>
    <col min="3" max="11" width="4.75390625" style="22" customWidth="1"/>
    <col min="12" max="12" width="6.75390625" style="22" customWidth="1"/>
    <col min="13" max="13" width="1.25" style="22" customWidth="1"/>
    <col min="14" max="14" width="2.375" style="22" customWidth="1"/>
    <col min="15" max="16" width="1.25" style="22" customWidth="1"/>
    <col min="17" max="17" width="2.375" style="22" customWidth="1"/>
    <col min="18" max="19" width="1.25" style="22" customWidth="1"/>
    <col min="20" max="20" width="2.25390625" style="22" customWidth="1"/>
    <col min="21" max="21" width="1.25" style="22" customWidth="1"/>
    <col min="22" max="30" width="4.75390625" style="22" customWidth="1"/>
    <col min="31" max="31" width="6.25390625" style="22" customWidth="1"/>
    <col min="32" max="82" width="4.75390625" style="22" customWidth="1"/>
    <col min="83" max="16384" width="10.875" style="22" customWidth="1"/>
  </cols>
  <sheetData>
    <row r="1" ht="14.25">
      <c r="AE1" s="23" t="s">
        <v>112</v>
      </c>
    </row>
    <row r="2" ht="13.5" customHeight="1">
      <c r="AE2" s="23" t="s">
        <v>105</v>
      </c>
    </row>
    <row r="3" ht="14.25">
      <c r="AE3" s="23" t="s">
        <v>113</v>
      </c>
    </row>
    <row r="4" ht="14.25">
      <c r="AE4" s="23" t="s">
        <v>106</v>
      </c>
    </row>
    <row r="5" ht="14.25">
      <c r="AE5" s="64" t="s">
        <v>107</v>
      </c>
    </row>
    <row r="6" ht="14.25">
      <c r="AE6" s="64" t="s">
        <v>108</v>
      </c>
    </row>
    <row r="7" ht="12" customHeight="1">
      <c r="AE7" s="23"/>
    </row>
    <row r="8" spans="1:31" ht="33" customHeight="1">
      <c r="A8" s="47" t="s">
        <v>109</v>
      </c>
      <c r="C8" s="24"/>
      <c r="D8" s="25" t="s">
        <v>6</v>
      </c>
      <c r="AE8" s="26"/>
    </row>
    <row r="9" spans="1:31" ht="15" customHeight="1">
      <c r="A9" s="27"/>
      <c r="B9" s="28"/>
      <c r="C9" s="24"/>
      <c r="D9" s="24"/>
      <c r="AE9" s="26"/>
    </row>
    <row r="10" ht="15" customHeight="1"/>
    <row r="11" spans="2:31" ht="14.25">
      <c r="B11" s="48" t="s">
        <v>79</v>
      </c>
      <c r="D11" s="65"/>
      <c r="E11" s="65"/>
      <c r="F11" s="65"/>
      <c r="G11" s="65"/>
      <c r="H11" s="65"/>
      <c r="I11" s="65"/>
      <c r="J11" s="65"/>
      <c r="K11" s="65"/>
      <c r="L11" s="65"/>
      <c r="M11" s="29"/>
      <c r="N11" s="48" t="s">
        <v>93</v>
      </c>
      <c r="O11" s="29"/>
      <c r="P11" s="29"/>
      <c r="Q11" s="29"/>
      <c r="R11" s="29"/>
      <c r="W11" s="65"/>
      <c r="X11" s="65"/>
      <c r="Y11" s="65"/>
      <c r="Z11" s="65"/>
      <c r="AA11" s="65"/>
      <c r="AB11" s="65"/>
      <c r="AC11" s="65"/>
      <c r="AD11" s="65"/>
      <c r="AE11" s="65"/>
    </row>
    <row r="13" spans="2:31" ht="14.25">
      <c r="B13" s="48" t="s">
        <v>80</v>
      </c>
      <c r="D13" s="65"/>
      <c r="E13" s="65"/>
      <c r="F13" s="65"/>
      <c r="G13" s="65"/>
      <c r="H13" s="65"/>
      <c r="I13" s="65"/>
      <c r="J13" s="65"/>
      <c r="K13" s="65"/>
      <c r="L13" s="65"/>
      <c r="M13" s="29"/>
      <c r="N13" s="48" t="s">
        <v>78</v>
      </c>
      <c r="O13" s="29"/>
      <c r="P13" s="29"/>
      <c r="Q13" s="29"/>
      <c r="R13" s="29"/>
      <c r="W13" s="65"/>
      <c r="X13" s="65"/>
      <c r="Y13" s="65"/>
      <c r="Z13" s="65"/>
      <c r="AA13" s="65"/>
      <c r="AB13" s="65"/>
      <c r="AC13" s="65"/>
      <c r="AD13" s="65"/>
      <c r="AE13" s="65"/>
    </row>
    <row r="15" spans="4:31" ht="14.25">
      <c r="D15" s="65"/>
      <c r="E15" s="65"/>
      <c r="F15" s="65"/>
      <c r="G15" s="65"/>
      <c r="H15" s="65"/>
      <c r="I15" s="65"/>
      <c r="J15" s="65"/>
      <c r="K15" s="65"/>
      <c r="L15" s="65"/>
      <c r="M15" s="29"/>
      <c r="N15" s="29"/>
      <c r="O15" s="29"/>
      <c r="P15" s="29"/>
      <c r="Q15" s="29"/>
      <c r="R15" s="29"/>
      <c r="W15" s="65"/>
      <c r="X15" s="65"/>
      <c r="Y15" s="65"/>
      <c r="Z15" s="65"/>
      <c r="AA15" s="65"/>
      <c r="AB15" s="65"/>
      <c r="AC15" s="65"/>
      <c r="AD15" s="65"/>
      <c r="AE15" s="65"/>
    </row>
    <row r="16" spans="4:31" ht="14.25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X16" s="30"/>
      <c r="Y16" s="30"/>
      <c r="Z16" s="30"/>
      <c r="AA16" s="30"/>
      <c r="AB16" s="30"/>
      <c r="AC16" s="30"/>
      <c r="AD16" s="30"/>
      <c r="AE16" s="30"/>
    </row>
    <row r="17" spans="4:31" ht="14.25"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X17" s="30"/>
      <c r="Y17" s="30"/>
      <c r="Z17" s="30"/>
      <c r="AA17" s="30"/>
      <c r="AB17" s="30"/>
      <c r="AC17" s="30"/>
      <c r="AD17" s="30"/>
      <c r="AE17" s="30"/>
    </row>
    <row r="18" spans="1:31" ht="21.75">
      <c r="A18" s="49">
        <v>1</v>
      </c>
      <c r="B18" s="50" t="s">
        <v>86</v>
      </c>
      <c r="F18" s="30"/>
      <c r="G18" s="30"/>
      <c r="H18" s="30"/>
      <c r="I18" s="30"/>
      <c r="J18" s="30"/>
      <c r="K18" s="30"/>
      <c r="M18" s="32"/>
      <c r="N18" s="52" t="s">
        <v>82</v>
      </c>
      <c r="O18" s="32"/>
      <c r="P18" s="32"/>
      <c r="Q18" s="53" t="s">
        <v>83</v>
      </c>
      <c r="R18" s="32"/>
      <c r="V18" s="51" t="s">
        <v>62</v>
      </c>
      <c r="X18" s="30"/>
      <c r="Y18" s="30"/>
      <c r="Z18" s="30"/>
      <c r="AA18" s="30"/>
      <c r="AB18" s="30"/>
      <c r="AC18" s="30"/>
      <c r="AD18" s="30"/>
      <c r="AE18" s="30"/>
    </row>
    <row r="19" spans="1:31" ht="15" customHeight="1">
      <c r="A19" s="35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X19" s="30"/>
      <c r="Y19" s="30"/>
      <c r="Z19" s="30"/>
      <c r="AA19" s="30"/>
      <c r="AB19" s="30"/>
      <c r="AC19" s="30"/>
      <c r="AD19" s="30"/>
      <c r="AE19" s="30"/>
    </row>
    <row r="20" spans="1:31" ht="16.5" customHeight="1">
      <c r="A20" s="55">
        <v>1.1</v>
      </c>
      <c r="B20" s="61" t="s">
        <v>110</v>
      </c>
      <c r="C20" s="62"/>
      <c r="D20" s="62"/>
      <c r="E20" s="62"/>
      <c r="F20" s="63"/>
      <c r="G20" s="63"/>
      <c r="H20" s="63"/>
      <c r="I20" s="63"/>
      <c r="J20" s="63"/>
      <c r="K20" s="63"/>
      <c r="L20" s="63"/>
      <c r="M20" s="30"/>
      <c r="N20" s="36"/>
      <c r="O20" s="30"/>
      <c r="P20" s="30"/>
      <c r="Q20" s="36"/>
      <c r="R20" s="30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 ht="6" customHeight="1">
      <c r="A21" s="35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X21" s="30"/>
      <c r="Y21" s="30"/>
      <c r="Z21" s="30"/>
      <c r="AA21" s="30"/>
      <c r="AB21" s="30"/>
      <c r="AC21" s="30"/>
      <c r="AD21" s="30"/>
      <c r="AE21" s="30"/>
    </row>
    <row r="22" spans="1:31" ht="16.5" customHeight="1">
      <c r="A22" s="35"/>
      <c r="B22" s="48" t="s">
        <v>96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ht="6" customHeight="1">
      <c r="A23" s="3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X23" s="30"/>
      <c r="Y23" s="30"/>
      <c r="Z23" s="30"/>
      <c r="AA23" s="30"/>
      <c r="AB23" s="30"/>
      <c r="AC23" s="30"/>
      <c r="AD23" s="30"/>
      <c r="AE23" s="30"/>
    </row>
    <row r="24" spans="1:31" ht="16.5" customHeight="1">
      <c r="A24" s="55">
        <v>1.2</v>
      </c>
      <c r="B24" s="48" t="s">
        <v>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6"/>
      <c r="O24" s="30"/>
      <c r="P24" s="30"/>
      <c r="Q24" s="36"/>
      <c r="R24" s="30"/>
      <c r="V24" s="66"/>
      <c r="W24" s="66"/>
      <c r="X24" s="66"/>
      <c r="Y24" s="66"/>
      <c r="Z24" s="66"/>
      <c r="AA24" s="66"/>
      <c r="AB24" s="66"/>
      <c r="AC24" s="66"/>
      <c r="AD24" s="66"/>
      <c r="AE24" s="66"/>
    </row>
    <row r="25" spans="1:31" ht="6" customHeight="1">
      <c r="A25" s="3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X25" s="30"/>
      <c r="Y25" s="30"/>
      <c r="Z25" s="30"/>
      <c r="AA25" s="30"/>
      <c r="AB25" s="30"/>
      <c r="AC25" s="30"/>
      <c r="AD25" s="30"/>
      <c r="AE25" s="30"/>
    </row>
    <row r="26" spans="1:31" ht="16.5" customHeight="1">
      <c r="A26" s="35"/>
      <c r="B26" s="48" t="s">
        <v>63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6"/>
      <c r="O26" s="30"/>
      <c r="P26" s="30"/>
      <c r="Q26" s="36"/>
      <c r="R26" s="30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ht="6" customHeight="1"/>
    <row r="28" spans="1:31" ht="16.5" customHeight="1">
      <c r="A28" s="55">
        <v>1.3</v>
      </c>
      <c r="B28" s="48" t="s">
        <v>39</v>
      </c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ht="6" customHeight="1"/>
    <row r="30" spans="2:31" ht="14.25">
      <c r="B30" s="22" t="str">
        <f>Daten!C76</f>
        <v>Neubau: Nachweis mit Wärmebrücken</v>
      </c>
      <c r="N30" s="37">
        <f>Nachweis</f>
        <v>1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</row>
    <row r="31" ht="14.25"/>
    <row r="32" spans="1:31" ht="16.5" customHeight="1">
      <c r="A32" s="55">
        <v>1.4</v>
      </c>
      <c r="B32" s="48" t="s">
        <v>40</v>
      </c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ht="6" customHeight="1"/>
    <row r="34" ht="14.25">
      <c r="B34" s="22" t="str">
        <f>Daten!C78</f>
        <v>Wohnen MFH I</v>
      </c>
    </row>
    <row r="35" ht="14.25"/>
    <row r="36" spans="1:20" ht="70.5" customHeight="1">
      <c r="A36" s="49">
        <v>2</v>
      </c>
      <c r="B36" s="50" t="s">
        <v>61</v>
      </c>
      <c r="M36" s="33"/>
      <c r="N36" s="53" t="s">
        <v>91</v>
      </c>
      <c r="O36" s="33"/>
      <c r="P36" s="33"/>
      <c r="Q36" s="54" t="s">
        <v>92</v>
      </c>
      <c r="R36" s="33"/>
      <c r="T36" s="53" t="s">
        <v>84</v>
      </c>
    </row>
    <row r="37" ht="15" customHeight="1">
      <c r="A37" s="35"/>
    </row>
    <row r="38" spans="1:31" ht="16.5" customHeight="1">
      <c r="A38" s="55">
        <v>2.1</v>
      </c>
      <c r="B38" s="61" t="s">
        <v>111</v>
      </c>
      <c r="C38" s="63"/>
      <c r="D38" s="63"/>
      <c r="E38" s="30"/>
      <c r="F38" s="30"/>
      <c r="G38" s="30"/>
      <c r="H38" s="30"/>
      <c r="I38" s="30"/>
      <c r="J38" s="30"/>
      <c r="K38" s="30"/>
      <c r="N38" s="36"/>
      <c r="Q38" s="36"/>
      <c r="T38" s="30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ht="6" customHeight="1">
      <c r="A39" s="35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ht="16.5" customHeight="1">
      <c r="A40" s="55">
        <v>2.2</v>
      </c>
      <c r="B40" s="48" t="s">
        <v>59</v>
      </c>
      <c r="D40" s="30"/>
      <c r="E40" s="30"/>
      <c r="F40" s="30"/>
      <c r="G40" s="30"/>
      <c r="H40" s="30"/>
      <c r="I40" s="30"/>
      <c r="J40" s="30"/>
      <c r="K40" s="30"/>
      <c r="N40" s="36"/>
      <c r="Q40" s="36"/>
      <c r="T40" s="30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spans="1:31" ht="10.5" customHeight="1">
      <c r="A41" s="35"/>
      <c r="B41" s="39"/>
      <c r="K41" s="30"/>
      <c r="N41" s="30"/>
      <c r="Q41" s="30"/>
      <c r="T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1:31" ht="10.5" customHeight="1">
      <c r="K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ht="16.5" customHeight="1">
      <c r="A43" s="49">
        <v>3</v>
      </c>
      <c r="B43" s="50" t="s">
        <v>74</v>
      </c>
      <c r="K43" s="30"/>
      <c r="L43" s="33"/>
      <c r="M43" s="33"/>
      <c r="N43" s="33"/>
      <c r="O43" s="33"/>
      <c r="P43" s="33"/>
      <c r="Q43" s="33"/>
      <c r="R43" s="33"/>
      <c r="S43" s="38"/>
      <c r="T43" s="33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ht="15" customHeight="1">
      <c r="A44" s="35"/>
      <c r="K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6.5" customHeight="1">
      <c r="A45" s="56">
        <v>3.1</v>
      </c>
      <c r="B45" s="51" t="s">
        <v>8</v>
      </c>
      <c r="K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ht="16.5" customHeight="1">
      <c r="A46" s="35"/>
      <c r="B46" s="48" t="s">
        <v>41</v>
      </c>
      <c r="C46" s="30"/>
      <c r="D46" s="30"/>
      <c r="E46" s="30"/>
      <c r="F46" s="30"/>
      <c r="G46" s="30"/>
      <c r="H46" s="30"/>
      <c r="I46" s="30"/>
      <c r="J46" s="30"/>
      <c r="K46" s="57">
        <f>IF(Daten!K47=0,"",Daten!K47)</f>
        <v>0.2</v>
      </c>
      <c r="L46" s="48" t="s">
        <v>27</v>
      </c>
      <c r="N46" s="36"/>
      <c r="Q46" s="36"/>
      <c r="T46" s="3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1:31" ht="6" customHeight="1">
      <c r="A47" s="35"/>
      <c r="C47" s="30"/>
      <c r="D47" s="30"/>
      <c r="E47" s="30"/>
      <c r="F47" s="30"/>
      <c r="G47" s="30"/>
      <c r="H47" s="30"/>
      <c r="I47" s="30"/>
      <c r="J47" s="30"/>
      <c r="K47" s="30"/>
      <c r="N47" s="30"/>
      <c r="Q47" s="30"/>
      <c r="T47" s="30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ht="16.5" customHeight="1">
      <c r="A48" s="35"/>
      <c r="B48" s="48" t="s">
        <v>42</v>
      </c>
      <c r="D48" s="30"/>
      <c r="E48" s="30"/>
      <c r="F48" s="30"/>
      <c r="G48" s="30"/>
      <c r="H48" s="30"/>
      <c r="I48" s="30"/>
      <c r="J48" s="30"/>
      <c r="K48" s="57">
        <f>IF(Daten!K50=0,"",Daten!K50)</f>
        <v>0.2</v>
      </c>
      <c r="L48" s="48" t="s">
        <v>27</v>
      </c>
      <c r="N48" s="36"/>
      <c r="Q48" s="36"/>
      <c r="T48" s="36"/>
      <c r="V48" s="66"/>
      <c r="W48" s="66"/>
      <c r="X48" s="66"/>
      <c r="Y48" s="66"/>
      <c r="Z48" s="66"/>
      <c r="AA48" s="66"/>
      <c r="AB48" s="66"/>
      <c r="AC48" s="66"/>
      <c r="AD48" s="66"/>
      <c r="AE48" s="66"/>
    </row>
    <row r="49" spans="1:31" ht="12.75" customHeight="1">
      <c r="A49" s="35"/>
      <c r="K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2" ht="16.5" customHeight="1">
      <c r="A50" s="56">
        <v>3.2</v>
      </c>
      <c r="B50" s="51" t="s">
        <v>69</v>
      </c>
    </row>
    <row r="51" spans="1:31" ht="16.5" customHeight="1">
      <c r="A51" s="35"/>
      <c r="B51" s="48" t="s">
        <v>41</v>
      </c>
      <c r="C51" s="30"/>
      <c r="D51" s="30"/>
      <c r="E51" s="30"/>
      <c r="F51" s="30"/>
      <c r="G51" s="30"/>
      <c r="H51" s="30"/>
      <c r="I51" s="30"/>
      <c r="J51" s="30"/>
      <c r="K51" s="57">
        <f>IF(Daten!K48=0,"",Daten!K48)</f>
        <v>0.2</v>
      </c>
      <c r="L51" s="48" t="s">
        <v>27</v>
      </c>
      <c r="N51" s="36"/>
      <c r="Q51" s="36"/>
      <c r="T51" s="3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spans="1:31" ht="6" customHeight="1">
      <c r="A52" s="35"/>
      <c r="C52" s="30"/>
      <c r="D52" s="30"/>
      <c r="E52" s="30"/>
      <c r="F52" s="30"/>
      <c r="G52" s="30"/>
      <c r="H52" s="30"/>
      <c r="I52" s="30"/>
      <c r="J52" s="30"/>
      <c r="K52" s="30"/>
      <c r="N52" s="30"/>
      <c r="Q52" s="30"/>
      <c r="T52" s="30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31" ht="16.5" customHeight="1">
      <c r="A53" s="35"/>
      <c r="B53" s="48" t="s">
        <v>42</v>
      </c>
      <c r="D53" s="30"/>
      <c r="E53" s="30"/>
      <c r="F53" s="30"/>
      <c r="G53" s="30"/>
      <c r="H53" s="30"/>
      <c r="I53" s="30"/>
      <c r="J53" s="30"/>
      <c r="K53" s="57">
        <f>IF(Daten!K51=0,"",Daten!K51)</f>
        <v>0.2</v>
      </c>
      <c r="L53" s="48" t="s">
        <v>27</v>
      </c>
      <c r="N53" s="36"/>
      <c r="Q53" s="36"/>
      <c r="T53" s="36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spans="1:31" ht="6" customHeight="1">
      <c r="A54" s="35"/>
      <c r="D54" s="30"/>
      <c r="E54" s="30"/>
      <c r="F54" s="30"/>
      <c r="G54" s="30"/>
      <c r="H54" s="30"/>
      <c r="I54" s="30"/>
      <c r="J54" s="30"/>
      <c r="K54" s="30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31" ht="16.5" customHeight="1">
      <c r="A55" s="35"/>
      <c r="B55" s="48" t="s">
        <v>75</v>
      </c>
      <c r="D55" s="30"/>
      <c r="E55" s="30"/>
      <c r="F55" s="30"/>
      <c r="G55" s="30"/>
      <c r="H55" s="30"/>
      <c r="I55" s="30"/>
      <c r="J55" s="30"/>
      <c r="K55" s="30"/>
      <c r="N55" s="36"/>
      <c r="Q55" s="36"/>
      <c r="T55" s="36"/>
      <c r="V55" s="66"/>
      <c r="W55" s="66"/>
      <c r="X55" s="66"/>
      <c r="Y55" s="66"/>
      <c r="Z55" s="66"/>
      <c r="AA55" s="66"/>
      <c r="AB55" s="66"/>
      <c r="AC55" s="66"/>
      <c r="AD55" s="66"/>
      <c r="AE55" s="66"/>
    </row>
    <row r="56" spans="1:31" ht="12.75" customHeight="1">
      <c r="A56" s="35"/>
      <c r="D56" s="30"/>
      <c r="E56" s="30"/>
      <c r="F56" s="30"/>
      <c r="G56" s="30"/>
      <c r="H56" s="30"/>
      <c r="I56" s="30"/>
      <c r="J56" s="30"/>
      <c r="K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2" ht="16.5" customHeight="1">
      <c r="A57" s="56">
        <v>3.3</v>
      </c>
      <c r="B57" s="51" t="s">
        <v>70</v>
      </c>
    </row>
    <row r="58" spans="1:31" ht="16.5" customHeight="1">
      <c r="A58" s="35"/>
      <c r="B58" s="48" t="s">
        <v>41</v>
      </c>
      <c r="C58" s="30"/>
      <c r="D58" s="30"/>
      <c r="E58" s="30"/>
      <c r="F58" s="30"/>
      <c r="G58" s="30"/>
      <c r="H58" s="30"/>
      <c r="I58" s="30"/>
      <c r="J58" s="30"/>
      <c r="K58" s="57">
        <f>IF(Daten!K49=0,"",Daten!K49)</f>
        <v>0.2</v>
      </c>
      <c r="L58" s="48" t="s">
        <v>27</v>
      </c>
      <c r="N58" s="36"/>
      <c r="Q58" s="36"/>
      <c r="T58" s="36"/>
      <c r="V58" s="66"/>
      <c r="W58" s="66"/>
      <c r="X58" s="66"/>
      <c r="Y58" s="66"/>
      <c r="Z58" s="66"/>
      <c r="AA58" s="66"/>
      <c r="AB58" s="66"/>
      <c r="AC58" s="66"/>
      <c r="AD58" s="66"/>
      <c r="AE58" s="66"/>
    </row>
    <row r="59" spans="1:31" ht="6" customHeight="1">
      <c r="A59" s="35"/>
      <c r="C59" s="30"/>
      <c r="D59" s="30"/>
      <c r="E59" s="30"/>
      <c r="F59" s="30"/>
      <c r="G59" s="30"/>
      <c r="H59" s="30"/>
      <c r="I59" s="30"/>
      <c r="J59" s="30"/>
      <c r="K59" s="30"/>
      <c r="N59" s="30"/>
      <c r="Q59" s="30"/>
      <c r="T59" s="30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31" ht="16.5" customHeight="1">
      <c r="A60" s="35"/>
      <c r="B60" s="48" t="s">
        <v>42</v>
      </c>
      <c r="D60" s="30"/>
      <c r="E60" s="30"/>
      <c r="F60" s="30"/>
      <c r="G60" s="30"/>
      <c r="H60" s="30"/>
      <c r="I60" s="30"/>
      <c r="J60" s="30"/>
      <c r="K60" s="57">
        <f>IF(Daten!K52=0,"",Daten!K52)</f>
        <v>0.2</v>
      </c>
      <c r="L60" s="48" t="s">
        <v>27</v>
      </c>
      <c r="N60" s="36"/>
      <c r="Q60" s="36"/>
      <c r="T60" s="36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spans="1:31" ht="6" customHeight="1">
      <c r="A61" s="35"/>
      <c r="D61" s="30"/>
      <c r="E61" s="30"/>
      <c r="F61" s="30"/>
      <c r="G61" s="30"/>
      <c r="H61" s="30"/>
      <c r="I61" s="30"/>
      <c r="J61" s="30"/>
      <c r="K61" s="30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6.5" customHeight="1">
      <c r="A62" s="35"/>
      <c r="B62" s="48" t="s">
        <v>75</v>
      </c>
      <c r="D62" s="30"/>
      <c r="E62" s="30"/>
      <c r="F62" s="30"/>
      <c r="G62" s="30"/>
      <c r="H62" s="30"/>
      <c r="I62" s="30"/>
      <c r="J62" s="30"/>
      <c r="K62" s="30"/>
      <c r="N62" s="36"/>
      <c r="Q62" s="36"/>
      <c r="T62" s="36"/>
      <c r="V62" s="66"/>
      <c r="W62" s="66"/>
      <c r="X62" s="66"/>
      <c r="Y62" s="66"/>
      <c r="Z62" s="66"/>
      <c r="AA62" s="66"/>
      <c r="AB62" s="66"/>
      <c r="AC62" s="66"/>
      <c r="AD62" s="66"/>
      <c r="AE62" s="66"/>
    </row>
    <row r="63" spans="1:31" ht="12.75" customHeight="1">
      <c r="A63" s="35"/>
      <c r="D63" s="30"/>
      <c r="E63" s="30"/>
      <c r="F63" s="30"/>
      <c r="G63" s="30"/>
      <c r="H63" s="30"/>
      <c r="I63" s="30"/>
      <c r="J63" s="30"/>
      <c r="K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2" ht="16.5" customHeight="1">
      <c r="A64" s="56">
        <v>3.4</v>
      </c>
      <c r="B64" s="51" t="s">
        <v>98</v>
      </c>
    </row>
    <row r="65" spans="1:31" ht="6" customHeight="1">
      <c r="A65" s="35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T65" s="30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6.5" customHeight="1">
      <c r="A66" s="35"/>
      <c r="B66" s="48" t="s">
        <v>43</v>
      </c>
      <c r="D66" s="30"/>
      <c r="E66" s="30"/>
      <c r="F66" s="30"/>
      <c r="G66" s="30"/>
      <c r="H66" s="30"/>
      <c r="I66" s="30"/>
      <c r="J66" s="30"/>
      <c r="K66" s="58">
        <f>IF(Daten!K53=0,"",Daten!K53)</f>
        <v>1.3</v>
      </c>
      <c r="L66" s="48" t="s">
        <v>27</v>
      </c>
      <c r="N66" s="36"/>
      <c r="Q66" s="36"/>
      <c r="T66" s="36"/>
      <c r="V66" s="66"/>
      <c r="W66" s="66"/>
      <c r="X66" s="66"/>
      <c r="Y66" s="66"/>
      <c r="Z66" s="66"/>
      <c r="AA66" s="66"/>
      <c r="AB66" s="66"/>
      <c r="AC66" s="66"/>
      <c r="AD66" s="66"/>
      <c r="AE66" s="66"/>
    </row>
    <row r="67" spans="1:31" ht="6" customHeight="1">
      <c r="A67" s="35"/>
      <c r="D67" s="30"/>
      <c r="E67" s="30"/>
      <c r="F67" s="30"/>
      <c r="G67" s="30"/>
      <c r="H67" s="30"/>
      <c r="I67" s="30"/>
      <c r="J67" s="30"/>
      <c r="K67" s="30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1:31" ht="16.5" customHeight="1">
      <c r="A68" s="35"/>
      <c r="B68" s="48" t="s">
        <v>44</v>
      </c>
      <c r="D68" s="30"/>
      <c r="E68" s="30"/>
      <c r="F68" s="30"/>
      <c r="G68" s="30"/>
      <c r="H68" s="30"/>
      <c r="I68" s="30"/>
      <c r="J68" s="30"/>
      <c r="K68" s="58">
        <f>IF(Daten!K57=0,"",Daten!K57)</f>
        <v>1</v>
      </c>
      <c r="L68" s="48" t="s">
        <v>27</v>
      </c>
      <c r="N68" s="36"/>
      <c r="Q68" s="36"/>
      <c r="T68" s="36"/>
      <c r="V68" s="66"/>
      <c r="W68" s="66"/>
      <c r="X68" s="66"/>
      <c r="Y68" s="66"/>
      <c r="Z68" s="66"/>
      <c r="AA68" s="66"/>
      <c r="AB68" s="66"/>
      <c r="AC68" s="66"/>
      <c r="AD68" s="66"/>
      <c r="AE68" s="66"/>
    </row>
    <row r="69" spans="1:2" ht="16.5" customHeight="1">
      <c r="A69" s="35"/>
      <c r="B69" s="48" t="s">
        <v>114</v>
      </c>
    </row>
    <row r="70" spans="1:31" ht="16.5" customHeight="1">
      <c r="A70" s="35"/>
      <c r="B70" s="48" t="str">
        <f>IF(Daten!$N$39&gt;=1,"","U-Glas ≤ 0.9 W/m2K, verbesserter Abstandhalter, kein Heizkörper")</f>
        <v>U-Glas ≤ 0.9 W/m2K, verbesserter Abstandhalter, kein Heizkörper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6"/>
      <c r="O70" s="30"/>
      <c r="P70" s="30"/>
      <c r="Q70" s="36"/>
      <c r="R70" s="30"/>
      <c r="T70" s="36"/>
      <c r="V70" s="66"/>
      <c r="W70" s="66"/>
      <c r="X70" s="66"/>
      <c r="Y70" s="66"/>
      <c r="Z70" s="66"/>
      <c r="AA70" s="66"/>
      <c r="AB70" s="66"/>
      <c r="AC70" s="66"/>
      <c r="AD70" s="66"/>
      <c r="AE70" s="66"/>
    </row>
    <row r="71" spans="1:31" ht="12.75" customHeight="1">
      <c r="A71" s="35"/>
      <c r="B71" s="4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93"/>
      <c r="O71" s="30"/>
      <c r="P71" s="30"/>
      <c r="Q71" s="93"/>
      <c r="R71" s="30"/>
      <c r="T71" s="93"/>
      <c r="V71" s="94"/>
      <c r="W71" s="94"/>
      <c r="X71" s="94"/>
      <c r="Y71" s="94"/>
      <c r="Z71" s="94"/>
      <c r="AA71" s="94"/>
      <c r="AB71" s="94"/>
      <c r="AC71" s="94"/>
      <c r="AD71" s="94"/>
      <c r="AE71" s="94"/>
    </row>
    <row r="72" spans="1:31" ht="16.5" customHeight="1">
      <c r="A72" s="56">
        <v>3.5</v>
      </c>
      <c r="B72" s="51" t="s">
        <v>72</v>
      </c>
      <c r="C72" s="30"/>
      <c r="D72" s="30"/>
      <c r="E72" s="30"/>
      <c r="F72" s="30"/>
      <c r="G72" s="30"/>
      <c r="H72" s="30"/>
      <c r="I72" s="30"/>
      <c r="J72" s="30"/>
      <c r="K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ht="16.5" customHeight="1">
      <c r="A73" s="35"/>
      <c r="B73" s="48" t="s">
        <v>17</v>
      </c>
      <c r="C73" s="30"/>
      <c r="D73" s="30"/>
      <c r="E73" s="30"/>
      <c r="F73" s="30"/>
      <c r="G73" s="30"/>
      <c r="H73" s="30"/>
      <c r="I73" s="30"/>
      <c r="J73" s="30"/>
      <c r="K73" s="58">
        <f>IF(Daten!K54=0,"",Daten!K54)</f>
        <v>1.3</v>
      </c>
      <c r="L73" s="48" t="s">
        <v>27</v>
      </c>
      <c r="N73" s="36"/>
      <c r="Q73" s="36"/>
      <c r="T73" s="36"/>
      <c r="V73" s="66"/>
      <c r="W73" s="66"/>
      <c r="X73" s="66"/>
      <c r="Y73" s="66"/>
      <c r="Z73" s="66"/>
      <c r="AA73" s="66"/>
      <c r="AB73" s="66"/>
      <c r="AC73" s="66"/>
      <c r="AD73" s="66"/>
      <c r="AE73" s="66"/>
    </row>
    <row r="74" spans="1:31" ht="12.75" customHeight="1">
      <c r="A74" s="35"/>
      <c r="E74" s="30"/>
      <c r="F74" s="30"/>
      <c r="G74" s="30"/>
      <c r="H74" s="30"/>
      <c r="I74" s="30"/>
      <c r="J74" s="30"/>
      <c r="K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11" ht="16.5" customHeight="1">
      <c r="A75" s="56">
        <v>3.6</v>
      </c>
      <c r="B75" s="51" t="s">
        <v>26</v>
      </c>
      <c r="C75" s="34"/>
      <c r="D75" s="34"/>
      <c r="E75" s="34"/>
      <c r="F75" s="34"/>
      <c r="G75" s="34"/>
      <c r="H75" s="34"/>
      <c r="I75" s="34"/>
      <c r="J75" s="34"/>
      <c r="K75" s="34"/>
    </row>
    <row r="76" spans="2:31" ht="16.5" customHeight="1">
      <c r="B76" s="48" t="s">
        <v>17</v>
      </c>
      <c r="E76" s="30"/>
      <c r="F76" s="30"/>
      <c r="G76" s="30"/>
      <c r="H76" s="30"/>
      <c r="I76" s="30"/>
      <c r="J76" s="30"/>
      <c r="K76" s="58">
        <f>IF(Daten!K55=0,"",Daten!K55)</f>
        <v>1.7</v>
      </c>
      <c r="L76" s="48" t="s">
        <v>27</v>
      </c>
      <c r="N76" s="36"/>
      <c r="Q76" s="36"/>
      <c r="T76" s="36"/>
      <c r="V76" s="66"/>
      <c r="W76" s="66"/>
      <c r="X76" s="66"/>
      <c r="Y76" s="66"/>
      <c r="Z76" s="66"/>
      <c r="AA76" s="66"/>
      <c r="AB76" s="66"/>
      <c r="AC76" s="66"/>
      <c r="AD76" s="66"/>
      <c r="AE76" s="66"/>
    </row>
    <row r="77" spans="5:31" ht="12.75" customHeight="1">
      <c r="E77" s="30"/>
      <c r="F77" s="30"/>
      <c r="G77" s="30"/>
      <c r="H77" s="30"/>
      <c r="I77" s="30"/>
      <c r="J77" s="30"/>
      <c r="K77" s="30"/>
      <c r="N77" s="30"/>
      <c r="Q77" s="30"/>
      <c r="T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6.5" customHeight="1">
      <c r="A78" s="56">
        <v>3.7</v>
      </c>
      <c r="B78" s="51" t="s">
        <v>64</v>
      </c>
      <c r="E78" s="30"/>
      <c r="F78" s="30"/>
      <c r="G78" s="30"/>
      <c r="H78" s="30"/>
      <c r="I78" s="30"/>
      <c r="J78" s="30"/>
      <c r="K78" s="30"/>
      <c r="N78" s="30"/>
      <c r="Q78" s="30"/>
      <c r="T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2:31" ht="16.5" customHeight="1">
      <c r="B79" s="48" t="s">
        <v>17</v>
      </c>
      <c r="E79" s="30"/>
      <c r="F79" s="30"/>
      <c r="G79" s="30"/>
      <c r="H79" s="30"/>
      <c r="I79" s="30"/>
      <c r="J79" s="30"/>
      <c r="K79" s="57">
        <f>IF(Daten!K56=0,"",Daten!K56)</f>
        <v>0.5</v>
      </c>
      <c r="L79" s="48" t="s">
        <v>27</v>
      </c>
      <c r="N79" s="36"/>
      <c r="Q79" s="36"/>
      <c r="T79" s="36"/>
      <c r="V79" s="66"/>
      <c r="W79" s="66"/>
      <c r="X79" s="66"/>
      <c r="Y79" s="66"/>
      <c r="Z79" s="66"/>
      <c r="AA79" s="66"/>
      <c r="AB79" s="66"/>
      <c r="AC79" s="66"/>
      <c r="AD79" s="66"/>
      <c r="AE79" s="66"/>
    </row>
    <row r="80" spans="1:22" ht="70.5" customHeight="1">
      <c r="A80" s="59">
        <v>4</v>
      </c>
      <c r="B80" s="51" t="s">
        <v>77</v>
      </c>
      <c r="M80" s="33"/>
      <c r="N80" s="53" t="s">
        <v>91</v>
      </c>
      <c r="O80" s="33"/>
      <c r="P80" s="33"/>
      <c r="Q80" s="54" t="s">
        <v>92</v>
      </c>
      <c r="R80" s="33"/>
      <c r="T80" s="53" t="s">
        <v>84</v>
      </c>
      <c r="V80" s="51" t="s">
        <v>62</v>
      </c>
    </row>
    <row r="81" ht="15" customHeight="1">
      <c r="A81" s="41"/>
    </row>
    <row r="82" spans="1:2" ht="16.5" customHeight="1">
      <c r="A82" s="59">
        <v>4.1</v>
      </c>
      <c r="B82" s="51" t="s">
        <v>85</v>
      </c>
    </row>
    <row r="83" ht="16.5" customHeight="1">
      <c r="A83" s="41"/>
    </row>
    <row r="84" spans="1:3" ht="16.5" customHeight="1">
      <c r="A84" s="59" t="s">
        <v>45</v>
      </c>
      <c r="B84" s="51" t="s">
        <v>99</v>
      </c>
      <c r="C84" s="48"/>
    </row>
    <row r="85" spans="1:2" ht="16.5" customHeight="1">
      <c r="A85" s="42"/>
      <c r="B85" s="51" t="s">
        <v>100</v>
      </c>
    </row>
    <row r="86" spans="1:31" ht="16.5" customHeight="1">
      <c r="A86" s="41"/>
      <c r="B86" s="48" t="s">
        <v>90</v>
      </c>
      <c r="E86" s="30"/>
      <c r="F86" s="30"/>
      <c r="G86" s="30"/>
      <c r="H86" s="30"/>
      <c r="I86" s="30"/>
      <c r="J86" s="30"/>
      <c r="K86" s="30"/>
      <c r="N86" s="36"/>
      <c r="Q86" s="36"/>
      <c r="T86" s="36"/>
      <c r="V86" s="66"/>
      <c r="W86" s="66"/>
      <c r="X86" s="66"/>
      <c r="Y86" s="66"/>
      <c r="Z86" s="66"/>
      <c r="AA86" s="66"/>
      <c r="AB86" s="66"/>
      <c r="AC86" s="66"/>
      <c r="AD86" s="66"/>
      <c r="AE86" s="66"/>
    </row>
    <row r="87" spans="1:31" ht="6" customHeight="1">
      <c r="A87" s="41"/>
      <c r="E87" s="30"/>
      <c r="F87" s="30"/>
      <c r="G87" s="30"/>
      <c r="H87" s="30"/>
      <c r="I87" s="30"/>
      <c r="J87" s="30"/>
      <c r="K87" s="30"/>
      <c r="V87" s="43"/>
      <c r="W87" s="43"/>
      <c r="X87" s="43"/>
      <c r="Y87" s="43"/>
      <c r="Z87" s="43"/>
      <c r="AA87" s="43"/>
      <c r="AB87" s="43"/>
      <c r="AC87" s="43"/>
      <c r="AD87" s="43"/>
      <c r="AE87" s="43"/>
    </row>
    <row r="88" spans="1:31" ht="16.5" customHeight="1">
      <c r="A88" s="41"/>
      <c r="B88" s="48" t="s">
        <v>53</v>
      </c>
      <c r="C88" s="30"/>
      <c r="D88" s="30"/>
      <c r="E88" s="30"/>
      <c r="F88" s="30"/>
      <c r="G88" s="30"/>
      <c r="H88" s="30"/>
      <c r="I88" s="30"/>
      <c r="J88" s="30"/>
      <c r="K88" s="60" t="str">
        <f>IF(Nachweis&gt;1,"","0.30")</f>
        <v>0.30</v>
      </c>
      <c r="L88" s="60" t="str">
        <f>IF(Nachweis&gt;1,"","W/mK")</f>
        <v>W/mK</v>
      </c>
      <c r="N88" s="36"/>
      <c r="Q88" s="36"/>
      <c r="T88" s="36"/>
      <c r="V88" s="66"/>
      <c r="W88" s="66"/>
      <c r="X88" s="66"/>
      <c r="Y88" s="66"/>
      <c r="Z88" s="66"/>
      <c r="AA88" s="66"/>
      <c r="AB88" s="66"/>
      <c r="AC88" s="66"/>
      <c r="AD88" s="66"/>
      <c r="AE88" s="66"/>
    </row>
    <row r="89" ht="12.75" customHeight="1">
      <c r="A89" s="41"/>
    </row>
    <row r="90" spans="1:3" ht="16.5" customHeight="1">
      <c r="A90" s="59" t="s">
        <v>46</v>
      </c>
      <c r="B90" s="51" t="s">
        <v>101</v>
      </c>
      <c r="C90" s="48"/>
    </row>
    <row r="91" spans="1:2" ht="16.5" customHeight="1">
      <c r="A91" s="42"/>
      <c r="B91" s="51" t="s">
        <v>102</v>
      </c>
    </row>
    <row r="92" spans="1:32" ht="16.5" customHeight="1">
      <c r="A92" s="41"/>
      <c r="B92" s="48" t="s">
        <v>90</v>
      </c>
      <c r="E92" s="30"/>
      <c r="F92" s="30"/>
      <c r="G92" s="30"/>
      <c r="H92" s="30"/>
      <c r="I92" s="30"/>
      <c r="J92" s="30"/>
      <c r="K92" s="30"/>
      <c r="N92" s="36"/>
      <c r="Q92" s="36"/>
      <c r="T92" s="3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30"/>
    </row>
    <row r="93" spans="1:32" ht="6" customHeight="1">
      <c r="A93" s="41"/>
      <c r="E93" s="30"/>
      <c r="F93" s="30"/>
      <c r="G93" s="30"/>
      <c r="H93" s="30"/>
      <c r="I93" s="30"/>
      <c r="J93" s="30"/>
      <c r="K93" s="30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30"/>
    </row>
    <row r="94" spans="1:31" ht="16.5" customHeight="1">
      <c r="A94" s="41"/>
      <c r="B94" s="48" t="s">
        <v>53</v>
      </c>
      <c r="C94" s="30"/>
      <c r="D94" s="30"/>
      <c r="E94" s="30"/>
      <c r="F94" s="30"/>
      <c r="G94" s="30"/>
      <c r="H94" s="30"/>
      <c r="I94" s="30"/>
      <c r="J94" s="30"/>
      <c r="K94" s="60" t="str">
        <f>IF(Nachweis&gt;1,"","0.20")</f>
        <v>0.20</v>
      </c>
      <c r="L94" s="60" t="str">
        <f>IF(Nachweis&gt;1,"","W/mK")</f>
        <v>W/mK</v>
      </c>
      <c r="N94" s="36"/>
      <c r="Q94" s="36"/>
      <c r="T94" s="36"/>
      <c r="V94" s="66"/>
      <c r="W94" s="66"/>
      <c r="X94" s="66"/>
      <c r="Y94" s="66"/>
      <c r="Z94" s="66"/>
      <c r="AA94" s="66"/>
      <c r="AB94" s="66"/>
      <c r="AC94" s="66"/>
      <c r="AD94" s="66"/>
      <c r="AE94" s="66"/>
    </row>
    <row r="95" ht="12.75" customHeight="1">
      <c r="A95" s="41"/>
    </row>
    <row r="96" spans="1:3" ht="16.5" customHeight="1">
      <c r="A96" s="59" t="s">
        <v>47</v>
      </c>
      <c r="B96" s="51" t="s">
        <v>103</v>
      </c>
      <c r="C96" s="48"/>
    </row>
    <row r="97" spans="1:2" ht="16.5" customHeight="1">
      <c r="A97" s="42"/>
      <c r="B97" s="51" t="s">
        <v>104</v>
      </c>
    </row>
    <row r="98" spans="1:31" ht="16.5" customHeight="1">
      <c r="A98" s="41"/>
      <c r="B98" s="48" t="s">
        <v>90</v>
      </c>
      <c r="E98" s="30"/>
      <c r="F98" s="30"/>
      <c r="G98" s="30"/>
      <c r="H98" s="30"/>
      <c r="I98" s="30"/>
      <c r="J98" s="30"/>
      <c r="K98" s="30"/>
      <c r="N98" s="36"/>
      <c r="Q98" s="36"/>
      <c r="T98" s="36"/>
      <c r="V98" s="66"/>
      <c r="W98" s="66"/>
      <c r="X98" s="66"/>
      <c r="Y98" s="66"/>
      <c r="Z98" s="66"/>
      <c r="AA98" s="66"/>
      <c r="AB98" s="66"/>
      <c r="AC98" s="66"/>
      <c r="AD98" s="66"/>
      <c r="AE98" s="66"/>
    </row>
    <row r="99" spans="1:31" ht="6" customHeight="1">
      <c r="A99" s="41"/>
      <c r="E99" s="30"/>
      <c r="F99" s="30"/>
      <c r="G99" s="30"/>
      <c r="H99" s="30"/>
      <c r="I99" s="30"/>
      <c r="J99" s="30"/>
      <c r="K99" s="30"/>
      <c r="V99" s="43"/>
      <c r="W99" s="43"/>
      <c r="X99" s="43"/>
      <c r="Y99" s="43"/>
      <c r="Z99" s="43"/>
      <c r="AA99" s="43"/>
      <c r="AB99" s="43"/>
      <c r="AC99" s="43"/>
      <c r="AD99" s="43"/>
      <c r="AE99" s="43"/>
    </row>
    <row r="100" spans="1:31" ht="16.5" customHeight="1">
      <c r="A100" s="41"/>
      <c r="B100" s="48" t="s">
        <v>53</v>
      </c>
      <c r="C100" s="30"/>
      <c r="D100" s="30"/>
      <c r="E100" s="30"/>
      <c r="F100" s="30"/>
      <c r="G100" s="30"/>
      <c r="H100" s="30"/>
      <c r="I100" s="30"/>
      <c r="J100" s="30"/>
      <c r="K100" s="60" t="str">
        <f>IF(Nachweis&gt;1,"","0.20")</f>
        <v>0.20</v>
      </c>
      <c r="L100" s="60" t="str">
        <f>IF(Nachweis&gt;1,"","W/mK")</f>
        <v>W/mK</v>
      </c>
      <c r="N100" s="36"/>
      <c r="Q100" s="36"/>
      <c r="T100" s="3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</row>
    <row r="101" ht="12.75" customHeight="1">
      <c r="A101" s="41"/>
    </row>
    <row r="102" spans="1:3" ht="16.5" customHeight="1">
      <c r="A102" s="59" t="s">
        <v>48</v>
      </c>
      <c r="B102" s="51" t="s">
        <v>0</v>
      </c>
      <c r="C102" s="48"/>
    </row>
    <row r="103" spans="1:2" ht="16.5" customHeight="1">
      <c r="A103" s="42"/>
      <c r="B103" s="51" t="s">
        <v>1</v>
      </c>
    </row>
    <row r="104" spans="1:31" ht="16.5" customHeight="1">
      <c r="A104" s="41"/>
      <c r="B104" s="48" t="s">
        <v>90</v>
      </c>
      <c r="E104" s="30"/>
      <c r="F104" s="30"/>
      <c r="G104" s="30"/>
      <c r="H104" s="30"/>
      <c r="I104" s="30"/>
      <c r="J104" s="30"/>
      <c r="K104" s="30"/>
      <c r="N104" s="36"/>
      <c r="Q104" s="36"/>
      <c r="T104" s="3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</row>
    <row r="105" spans="1:31" ht="6" customHeight="1">
      <c r="A105" s="41"/>
      <c r="E105" s="30"/>
      <c r="F105" s="30"/>
      <c r="G105" s="30"/>
      <c r="H105" s="30"/>
      <c r="I105" s="30"/>
      <c r="J105" s="30"/>
      <c r="K105" s="30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6.5" customHeight="1">
      <c r="A106" s="41"/>
      <c r="B106" s="48" t="s">
        <v>53</v>
      </c>
      <c r="C106" s="30"/>
      <c r="D106" s="30"/>
      <c r="E106" s="30"/>
      <c r="F106" s="30"/>
      <c r="G106" s="30"/>
      <c r="H106" s="30"/>
      <c r="I106" s="30"/>
      <c r="J106" s="30"/>
      <c r="K106" s="60" t="str">
        <f>IF(Nachweis&gt;1,"","0.10")</f>
        <v>0.10</v>
      </c>
      <c r="L106" s="60" t="str">
        <f>IF(Nachweis&gt;1,"","W/mK")</f>
        <v>W/mK</v>
      </c>
      <c r="N106" s="36"/>
      <c r="Q106" s="36"/>
      <c r="T106" s="3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</row>
    <row r="107" spans="1:31" ht="12.75" customHeight="1">
      <c r="A107" s="41"/>
      <c r="E107" s="30"/>
      <c r="F107" s="30"/>
      <c r="G107" s="30"/>
      <c r="H107" s="30"/>
      <c r="I107" s="30"/>
      <c r="J107" s="30"/>
      <c r="K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2" ht="16.5" customHeight="1">
      <c r="A108" s="59" t="s">
        <v>49</v>
      </c>
      <c r="B108" s="51" t="s">
        <v>88</v>
      </c>
    </row>
    <row r="109" spans="1:2" ht="13.5" customHeight="1">
      <c r="A109" s="42"/>
      <c r="B109" s="34"/>
    </row>
    <row r="110" spans="1:3" ht="16.5" customHeight="1">
      <c r="A110" s="59" t="s">
        <v>51</v>
      </c>
      <c r="B110" s="51" t="s">
        <v>2</v>
      </c>
      <c r="C110" s="48"/>
    </row>
    <row r="111" spans="1:2" ht="16.5" customHeight="1">
      <c r="A111" s="42"/>
      <c r="B111" s="51" t="s">
        <v>3</v>
      </c>
    </row>
    <row r="112" spans="1:31" ht="16.5" customHeight="1">
      <c r="A112" s="35"/>
      <c r="B112" s="48" t="s">
        <v>90</v>
      </c>
      <c r="E112" s="30"/>
      <c r="F112" s="30"/>
      <c r="G112" s="30"/>
      <c r="H112" s="30"/>
      <c r="I112" s="30"/>
      <c r="J112" s="30"/>
      <c r="K112" s="30"/>
      <c r="N112" s="36"/>
      <c r="Q112" s="36"/>
      <c r="T112" s="3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</row>
    <row r="113" spans="1:31" ht="6" customHeight="1">
      <c r="A113" s="35"/>
      <c r="E113" s="30"/>
      <c r="F113" s="30"/>
      <c r="G113" s="30"/>
      <c r="H113" s="30"/>
      <c r="I113" s="30"/>
      <c r="J113" s="30"/>
      <c r="K113" s="30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</row>
    <row r="114" spans="1:31" ht="16.5" customHeight="1">
      <c r="A114" s="35"/>
      <c r="B114" s="48" t="s">
        <v>52</v>
      </c>
      <c r="C114" s="30"/>
      <c r="D114" s="30"/>
      <c r="E114" s="30"/>
      <c r="F114" s="30"/>
      <c r="G114" s="30"/>
      <c r="H114" s="30"/>
      <c r="I114" s="30"/>
      <c r="J114" s="30"/>
      <c r="K114" s="60" t="str">
        <f>IF(Nachweis&gt;1,"","0.30")</f>
        <v>0.30</v>
      </c>
      <c r="L114" s="60" t="str">
        <f>IF(Nachweis&gt;1,"","W/K")</f>
        <v>W/K</v>
      </c>
      <c r="N114" s="36"/>
      <c r="Q114" s="36"/>
      <c r="T114" s="3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</row>
    <row r="115" spans="1:31" ht="12.75" customHeight="1">
      <c r="A115" s="35"/>
      <c r="C115" s="30"/>
      <c r="D115" s="30"/>
      <c r="E115" s="30"/>
      <c r="F115" s="30"/>
      <c r="G115" s="30"/>
      <c r="H115" s="30"/>
      <c r="I115" s="30"/>
      <c r="J115" s="30"/>
      <c r="K115" s="30"/>
      <c r="N115" s="30"/>
      <c r="Q115" s="30"/>
      <c r="T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ht="16.5" customHeight="1">
      <c r="A116" s="56">
        <v>4.3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N116" s="36"/>
      <c r="Q116" s="3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</row>
    <row r="117" ht="10.5" customHeight="1">
      <c r="A117" s="35"/>
    </row>
    <row r="118" ht="10.5" customHeight="1">
      <c r="A118" s="35"/>
    </row>
    <row r="119" spans="1:31" ht="16.5" customHeight="1">
      <c r="A119" s="49">
        <v>5</v>
      </c>
      <c r="B119" s="50" t="s">
        <v>81</v>
      </c>
      <c r="K119" s="30"/>
      <c r="L119" s="44"/>
      <c r="M119" s="44"/>
      <c r="N119" s="44"/>
      <c r="O119" s="44"/>
      <c r="P119" s="44"/>
      <c r="Q119" s="44"/>
      <c r="R119" s="44"/>
      <c r="S119" s="45"/>
      <c r="T119" s="44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ht="15" customHeight="1">
      <c r="A120" s="35"/>
    </row>
    <row r="121" spans="1:2" ht="16.5" customHeight="1">
      <c r="A121" s="56">
        <v>5.1</v>
      </c>
      <c r="B121" s="51" t="s">
        <v>89</v>
      </c>
    </row>
    <row r="122" spans="1:31" ht="16.5" customHeight="1">
      <c r="A122" s="35"/>
      <c r="B122" s="48" t="s">
        <v>41</v>
      </c>
      <c r="C122" s="30"/>
      <c r="D122" s="30"/>
      <c r="E122" s="30"/>
      <c r="F122" s="30"/>
      <c r="G122" s="30"/>
      <c r="H122" s="30"/>
      <c r="I122" s="30"/>
      <c r="J122" s="30"/>
      <c r="K122" s="57">
        <f>IF(Daten!K58=0,"",Daten!K58)</f>
        <v>0.25</v>
      </c>
      <c r="L122" s="48" t="s">
        <v>27</v>
      </c>
      <c r="N122" s="36"/>
      <c r="Q122" s="36"/>
      <c r="T122" s="3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</row>
    <row r="123" spans="1:31" ht="6" customHeight="1">
      <c r="A123" s="35"/>
      <c r="C123" s="30"/>
      <c r="D123" s="30"/>
      <c r="E123" s="30"/>
      <c r="F123" s="30"/>
      <c r="G123" s="30"/>
      <c r="H123" s="30"/>
      <c r="I123" s="30"/>
      <c r="J123" s="30"/>
      <c r="K123" s="30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</row>
    <row r="124" spans="1:31" ht="16.5" customHeight="1">
      <c r="A124" s="35"/>
      <c r="B124" s="48" t="s">
        <v>42</v>
      </c>
      <c r="D124" s="30"/>
      <c r="E124" s="30"/>
      <c r="F124" s="30"/>
      <c r="G124" s="30"/>
      <c r="H124" s="30"/>
      <c r="I124" s="30"/>
      <c r="J124" s="30"/>
      <c r="K124" s="57">
        <f>IF(Daten!K61=0,"",Daten!K61)</f>
        <v>0.25</v>
      </c>
      <c r="L124" s="48" t="s">
        <v>27</v>
      </c>
      <c r="N124" s="36"/>
      <c r="Q124" s="36"/>
      <c r="T124" s="3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</row>
    <row r="125" spans="1:31" ht="6" customHeight="1">
      <c r="A125" s="35"/>
      <c r="D125" s="30"/>
      <c r="E125" s="30"/>
      <c r="F125" s="30"/>
      <c r="G125" s="30"/>
      <c r="H125" s="30"/>
      <c r="I125" s="30"/>
      <c r="J125" s="30"/>
      <c r="K125" s="30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</row>
    <row r="126" spans="1:31" ht="16.5" customHeight="1">
      <c r="A126" s="35"/>
      <c r="B126" s="48" t="s">
        <v>76</v>
      </c>
      <c r="E126" s="30"/>
      <c r="F126" s="30"/>
      <c r="G126" s="30"/>
      <c r="H126" s="30"/>
      <c r="I126" s="30"/>
      <c r="J126" s="30"/>
      <c r="K126" s="30"/>
      <c r="N126" s="36"/>
      <c r="Q126" s="36"/>
      <c r="T126" s="3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</row>
    <row r="127" spans="1:31" ht="6" customHeight="1">
      <c r="A127" s="35"/>
      <c r="E127" s="30"/>
      <c r="F127" s="30"/>
      <c r="G127" s="30"/>
      <c r="H127" s="30"/>
      <c r="I127" s="30"/>
      <c r="J127" s="30"/>
      <c r="K127" s="30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</row>
    <row r="128" spans="1:31" ht="16.5" customHeight="1">
      <c r="A128" s="35"/>
      <c r="B128" s="48" t="s">
        <v>4</v>
      </c>
      <c r="J128" s="30"/>
      <c r="K128" s="30"/>
      <c r="N128" s="36"/>
      <c r="Q128" s="36"/>
      <c r="T128" s="3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</row>
    <row r="129" ht="12.75" customHeight="1">
      <c r="A129" s="35"/>
    </row>
    <row r="130" spans="1:2" ht="16.5" customHeight="1">
      <c r="A130" s="56">
        <v>5.2</v>
      </c>
      <c r="B130" s="51" t="s">
        <v>69</v>
      </c>
    </row>
    <row r="131" spans="1:31" ht="16.5" customHeight="1">
      <c r="A131" s="35"/>
      <c r="B131" s="48" t="s">
        <v>41</v>
      </c>
      <c r="C131" s="30"/>
      <c r="D131" s="30"/>
      <c r="E131" s="30"/>
      <c r="F131" s="30"/>
      <c r="G131" s="30"/>
      <c r="H131" s="30"/>
      <c r="I131" s="30"/>
      <c r="J131" s="30"/>
      <c r="K131" s="57">
        <f>IF(Daten!K59=0,"",Daten!K59)</f>
        <v>0.28</v>
      </c>
      <c r="L131" s="48" t="s">
        <v>27</v>
      </c>
      <c r="N131" s="36"/>
      <c r="Q131" s="36"/>
      <c r="T131" s="3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</row>
    <row r="132" spans="1:31" ht="6" customHeight="1">
      <c r="A132" s="35"/>
      <c r="C132" s="30"/>
      <c r="D132" s="30"/>
      <c r="E132" s="30"/>
      <c r="F132" s="30"/>
      <c r="G132" s="30"/>
      <c r="H132" s="30"/>
      <c r="I132" s="30"/>
      <c r="J132" s="30"/>
      <c r="K132" s="30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</row>
    <row r="133" spans="1:31" ht="16.5" customHeight="1">
      <c r="A133" s="35"/>
      <c r="B133" s="48" t="s">
        <v>42</v>
      </c>
      <c r="D133" s="30"/>
      <c r="E133" s="30"/>
      <c r="F133" s="30"/>
      <c r="G133" s="30"/>
      <c r="H133" s="30"/>
      <c r="I133" s="30"/>
      <c r="J133" s="30"/>
      <c r="K133" s="57">
        <f>IF(Daten!K62=0,"",Daten!K62)</f>
        <v>0.25</v>
      </c>
      <c r="L133" s="48" t="s">
        <v>27</v>
      </c>
      <c r="N133" s="36"/>
      <c r="Q133" s="36"/>
      <c r="T133" s="3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</row>
    <row r="134" spans="1:31" ht="6" customHeight="1">
      <c r="A134" s="35"/>
      <c r="D134" s="30"/>
      <c r="E134" s="30"/>
      <c r="F134" s="30"/>
      <c r="G134" s="30"/>
      <c r="H134" s="30"/>
      <c r="I134" s="30"/>
      <c r="J134" s="30"/>
      <c r="K134" s="30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</row>
    <row r="135" spans="1:31" ht="16.5" customHeight="1">
      <c r="A135" s="35"/>
      <c r="B135" s="48" t="s">
        <v>76</v>
      </c>
      <c r="E135" s="30"/>
      <c r="F135" s="30"/>
      <c r="G135" s="30"/>
      <c r="H135" s="30"/>
      <c r="I135" s="30"/>
      <c r="J135" s="30"/>
      <c r="K135" s="30"/>
      <c r="N135" s="36"/>
      <c r="Q135" s="36"/>
      <c r="T135" s="3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</row>
    <row r="136" spans="1:31" ht="6" customHeight="1">
      <c r="A136" s="35"/>
      <c r="E136" s="30"/>
      <c r="F136" s="30"/>
      <c r="G136" s="30"/>
      <c r="H136" s="30"/>
      <c r="I136" s="30"/>
      <c r="J136" s="30"/>
      <c r="K136" s="30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</row>
    <row r="137" spans="1:31" ht="16.5" customHeight="1">
      <c r="A137" s="35"/>
      <c r="B137" s="48" t="s">
        <v>4</v>
      </c>
      <c r="E137" s="30"/>
      <c r="F137" s="30"/>
      <c r="J137" s="30"/>
      <c r="K137" s="30"/>
      <c r="N137" s="36"/>
      <c r="Q137" s="36"/>
      <c r="T137" s="3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</row>
    <row r="138" ht="12.75" customHeight="1">
      <c r="A138" s="35"/>
    </row>
    <row r="139" spans="1:2" ht="16.5" customHeight="1">
      <c r="A139" s="56">
        <v>5.3</v>
      </c>
      <c r="B139" s="51" t="s">
        <v>70</v>
      </c>
    </row>
    <row r="140" spans="1:31" ht="16.5" customHeight="1">
      <c r="A140" s="35"/>
      <c r="B140" s="48" t="s">
        <v>41</v>
      </c>
      <c r="C140" s="30"/>
      <c r="D140" s="30"/>
      <c r="E140" s="30"/>
      <c r="F140" s="30"/>
      <c r="G140" s="30"/>
      <c r="H140" s="30"/>
      <c r="I140" s="30"/>
      <c r="J140" s="30"/>
      <c r="K140" s="57">
        <f>IF(Daten!K60=0,"",Daten!K60)</f>
        <v>0.28</v>
      </c>
      <c r="L140" s="48" t="s">
        <v>27</v>
      </c>
      <c r="N140" s="36"/>
      <c r="Q140" s="36"/>
      <c r="T140" s="3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</row>
    <row r="141" spans="1:31" ht="6" customHeight="1">
      <c r="A141" s="35"/>
      <c r="C141" s="30"/>
      <c r="D141" s="30"/>
      <c r="E141" s="30"/>
      <c r="F141" s="30"/>
      <c r="G141" s="30"/>
      <c r="H141" s="30"/>
      <c r="I141" s="30"/>
      <c r="J141" s="30"/>
      <c r="K141" s="30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</row>
    <row r="142" spans="1:31" ht="16.5" customHeight="1">
      <c r="A142" s="35"/>
      <c r="B142" s="48" t="s">
        <v>42</v>
      </c>
      <c r="D142" s="30"/>
      <c r="E142" s="30"/>
      <c r="F142" s="30"/>
      <c r="G142" s="30"/>
      <c r="H142" s="30"/>
      <c r="I142" s="30"/>
      <c r="J142" s="30"/>
      <c r="K142" s="57">
        <f>IF(Daten!K63=0,"",Daten!K63)</f>
        <v>0.25</v>
      </c>
      <c r="L142" s="48" t="s">
        <v>27</v>
      </c>
      <c r="N142" s="36"/>
      <c r="Q142" s="36"/>
      <c r="T142" s="3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</row>
    <row r="143" spans="1:31" ht="6" customHeight="1">
      <c r="A143" s="35"/>
      <c r="D143" s="30"/>
      <c r="E143" s="30"/>
      <c r="F143" s="30"/>
      <c r="G143" s="30"/>
      <c r="H143" s="30"/>
      <c r="I143" s="30"/>
      <c r="J143" s="30"/>
      <c r="K143" s="30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</row>
    <row r="144" spans="1:31" ht="16.5" customHeight="1">
      <c r="A144" s="35"/>
      <c r="B144" s="48" t="s">
        <v>76</v>
      </c>
      <c r="E144" s="30"/>
      <c r="F144" s="30"/>
      <c r="G144" s="30"/>
      <c r="H144" s="30"/>
      <c r="I144" s="30"/>
      <c r="J144" s="30"/>
      <c r="K144" s="30"/>
      <c r="N144" s="36"/>
      <c r="Q144" s="36"/>
      <c r="T144" s="3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</row>
    <row r="145" spans="1:31" ht="6" customHeight="1">
      <c r="A145" s="35"/>
      <c r="E145" s="30"/>
      <c r="F145" s="30"/>
      <c r="G145" s="30"/>
      <c r="H145" s="30"/>
      <c r="I145" s="30"/>
      <c r="J145" s="30"/>
      <c r="K145" s="30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</row>
    <row r="146" spans="1:31" ht="16.5" customHeight="1">
      <c r="A146" s="35"/>
      <c r="B146" s="48" t="s">
        <v>4</v>
      </c>
      <c r="J146" s="30"/>
      <c r="K146" s="30"/>
      <c r="N146" s="36"/>
      <c r="Q146" s="36"/>
      <c r="T146" s="3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</row>
    <row r="147" ht="12.75" customHeight="1">
      <c r="A147" s="35"/>
    </row>
    <row r="148" spans="1:31" ht="16.5" customHeight="1">
      <c r="A148" s="56">
        <v>5.4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N148" s="36"/>
      <c r="Q148" s="3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</row>
    <row r="149" spans="1:31" ht="10.5" customHeight="1">
      <c r="A149" s="4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ht="10.5" customHeight="1">
      <c r="A150" s="35"/>
    </row>
    <row r="151" spans="1:22" ht="70.5" customHeight="1">
      <c r="A151" s="49">
        <v>6</v>
      </c>
      <c r="B151" s="50" t="s">
        <v>54</v>
      </c>
      <c r="C151" s="31"/>
      <c r="D151" s="31"/>
      <c r="E151" s="31"/>
      <c r="F151" s="31"/>
      <c r="G151" s="31"/>
      <c r="H151" s="31"/>
      <c r="I151" s="31"/>
      <c r="J151" s="31"/>
      <c r="K151" s="31"/>
      <c r="N151" s="53" t="s">
        <v>91</v>
      </c>
      <c r="O151" s="33"/>
      <c r="P151" s="33"/>
      <c r="Q151" s="54" t="s">
        <v>92</v>
      </c>
      <c r="R151" s="33"/>
      <c r="T151" s="53" t="s">
        <v>84</v>
      </c>
      <c r="V151" s="51" t="s">
        <v>62</v>
      </c>
    </row>
    <row r="152" ht="15" customHeight="1">
      <c r="A152" s="35"/>
    </row>
    <row r="153" spans="1:2" ht="16.5" customHeight="1">
      <c r="A153" s="56">
        <v>6.1</v>
      </c>
      <c r="B153" s="51" t="s">
        <v>89</v>
      </c>
    </row>
    <row r="154" spans="1:31" ht="15" customHeight="1">
      <c r="A154" s="35"/>
      <c r="B154" s="48" t="s">
        <v>41</v>
      </c>
      <c r="C154" s="30"/>
      <c r="D154" s="30"/>
      <c r="E154" s="30"/>
      <c r="F154" s="30"/>
      <c r="G154" s="30"/>
      <c r="H154" s="30"/>
      <c r="I154" s="30"/>
      <c r="J154" s="30"/>
      <c r="K154" s="57">
        <f>IF(Daten!K58=0,"",Daten!K58)</f>
        <v>0.25</v>
      </c>
      <c r="L154" s="48" t="s">
        <v>27</v>
      </c>
      <c r="N154" s="36"/>
      <c r="Q154" s="36"/>
      <c r="T154" s="3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</row>
    <row r="155" spans="1:31" ht="6" customHeight="1">
      <c r="A155" s="35"/>
      <c r="C155" s="30"/>
      <c r="D155" s="30"/>
      <c r="E155" s="30"/>
      <c r="F155" s="30"/>
      <c r="G155" s="30"/>
      <c r="H155" s="30"/>
      <c r="I155" s="30"/>
      <c r="J155" s="30"/>
      <c r="K155" s="30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</row>
    <row r="156" spans="1:31" ht="15" customHeight="1">
      <c r="A156" s="35"/>
      <c r="B156" s="48" t="s">
        <v>42</v>
      </c>
      <c r="D156" s="30"/>
      <c r="E156" s="30"/>
      <c r="F156" s="30"/>
      <c r="G156" s="30"/>
      <c r="H156" s="30"/>
      <c r="I156" s="30"/>
      <c r="J156" s="30"/>
      <c r="K156" s="57">
        <f>IF(Daten!K61=0,"",Daten!K61)</f>
        <v>0.25</v>
      </c>
      <c r="L156" s="48" t="s">
        <v>27</v>
      </c>
      <c r="N156" s="36"/>
      <c r="Q156" s="36"/>
      <c r="T156" s="3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</row>
    <row r="157" spans="1:31" ht="6" customHeight="1">
      <c r="A157" s="35"/>
      <c r="D157" s="30"/>
      <c r="E157" s="30"/>
      <c r="F157" s="30"/>
      <c r="G157" s="30"/>
      <c r="H157" s="30"/>
      <c r="I157" s="30"/>
      <c r="J157" s="30"/>
      <c r="K157" s="30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</row>
    <row r="158" spans="1:31" ht="15" customHeight="1">
      <c r="A158" s="35"/>
      <c r="B158" s="48" t="s">
        <v>76</v>
      </c>
      <c r="E158" s="30"/>
      <c r="F158" s="30"/>
      <c r="G158" s="30"/>
      <c r="H158" s="30"/>
      <c r="I158" s="30"/>
      <c r="J158" s="30"/>
      <c r="K158" s="30"/>
      <c r="N158" s="36"/>
      <c r="Q158" s="36"/>
      <c r="T158" s="3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</row>
    <row r="159" spans="1:31" ht="6" customHeight="1">
      <c r="A159" s="35"/>
      <c r="E159" s="30"/>
      <c r="F159" s="30"/>
      <c r="G159" s="30"/>
      <c r="H159" s="30"/>
      <c r="I159" s="30"/>
      <c r="J159" s="30"/>
      <c r="K159" s="30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</row>
    <row r="160" spans="1:31" ht="15" customHeight="1">
      <c r="A160" s="35"/>
      <c r="B160" s="48" t="s">
        <v>5</v>
      </c>
      <c r="J160" s="30"/>
      <c r="K160" s="30"/>
      <c r="N160" s="36"/>
      <c r="Q160" s="36"/>
      <c r="T160" s="3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</row>
    <row r="161" ht="12.75" customHeight="1">
      <c r="A161" s="35"/>
    </row>
    <row r="162" spans="1:2" ht="16.5" customHeight="1">
      <c r="A162" s="56">
        <v>6.2</v>
      </c>
      <c r="B162" s="51" t="s">
        <v>69</v>
      </c>
    </row>
    <row r="163" spans="1:31" ht="15" customHeight="1">
      <c r="A163" s="35"/>
      <c r="B163" s="48" t="s">
        <v>41</v>
      </c>
      <c r="C163" s="30"/>
      <c r="D163" s="30"/>
      <c r="E163" s="30"/>
      <c r="F163" s="30"/>
      <c r="G163" s="30"/>
      <c r="H163" s="30"/>
      <c r="I163" s="30"/>
      <c r="J163" s="30"/>
      <c r="K163" s="57">
        <f>IF(Daten!K59=0,"",Daten!K59)</f>
        <v>0.28</v>
      </c>
      <c r="L163" s="48" t="s">
        <v>27</v>
      </c>
      <c r="N163" s="36"/>
      <c r="Q163" s="36"/>
      <c r="T163" s="3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</row>
    <row r="164" spans="1:31" ht="6" customHeight="1">
      <c r="A164" s="35"/>
      <c r="C164" s="30"/>
      <c r="D164" s="30"/>
      <c r="E164" s="30"/>
      <c r="F164" s="30"/>
      <c r="G164" s="30"/>
      <c r="H164" s="30"/>
      <c r="I164" s="30"/>
      <c r="J164" s="30"/>
      <c r="K164" s="30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</row>
    <row r="165" spans="1:31" ht="15" customHeight="1">
      <c r="A165" s="35"/>
      <c r="B165" s="48" t="s">
        <v>42</v>
      </c>
      <c r="D165" s="30"/>
      <c r="E165" s="30"/>
      <c r="F165" s="30"/>
      <c r="G165" s="30"/>
      <c r="H165" s="30"/>
      <c r="I165" s="30"/>
      <c r="J165" s="30"/>
      <c r="K165" s="57">
        <f>IF(Daten!K62=0,"",Daten!K62)</f>
        <v>0.25</v>
      </c>
      <c r="L165" s="48" t="s">
        <v>27</v>
      </c>
      <c r="N165" s="36"/>
      <c r="Q165" s="36"/>
      <c r="T165" s="3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</row>
    <row r="166" spans="1:31" ht="6" customHeight="1">
      <c r="A166" s="35"/>
      <c r="D166" s="30"/>
      <c r="E166" s="30"/>
      <c r="F166" s="30"/>
      <c r="G166" s="30"/>
      <c r="H166" s="30"/>
      <c r="I166" s="30"/>
      <c r="J166" s="30"/>
      <c r="K166" s="30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</row>
    <row r="167" spans="1:31" ht="15" customHeight="1">
      <c r="A167" s="35"/>
      <c r="B167" s="48" t="s">
        <v>76</v>
      </c>
      <c r="E167" s="30"/>
      <c r="F167" s="30"/>
      <c r="G167" s="30"/>
      <c r="H167" s="30"/>
      <c r="I167" s="30"/>
      <c r="J167" s="30"/>
      <c r="K167" s="30"/>
      <c r="N167" s="36"/>
      <c r="Q167" s="36"/>
      <c r="T167" s="3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</row>
    <row r="168" spans="1:31" ht="6" customHeight="1">
      <c r="A168" s="35"/>
      <c r="E168" s="30"/>
      <c r="F168" s="30"/>
      <c r="G168" s="30"/>
      <c r="H168" s="30"/>
      <c r="I168" s="30"/>
      <c r="J168" s="30"/>
      <c r="K168" s="30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</row>
    <row r="169" spans="1:31" ht="15" customHeight="1">
      <c r="A169" s="35"/>
      <c r="B169" s="48" t="s">
        <v>5</v>
      </c>
      <c r="J169" s="30"/>
      <c r="K169" s="30"/>
      <c r="N169" s="36"/>
      <c r="Q169" s="36"/>
      <c r="T169" s="3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</row>
    <row r="170" spans="1:31" ht="12.75" customHeight="1">
      <c r="A170" s="35"/>
      <c r="J170" s="30"/>
      <c r="K170" s="30"/>
      <c r="N170" s="30"/>
      <c r="Q170" s="30"/>
      <c r="T170" s="30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  <row r="171" spans="1:13" ht="16.5" customHeight="1">
      <c r="A171" s="56">
        <v>6.3</v>
      </c>
      <c r="B171" s="51" t="s">
        <v>70</v>
      </c>
      <c r="D171" s="30"/>
      <c r="M171" s="33"/>
    </row>
    <row r="172" spans="1:31" ht="15" customHeight="1">
      <c r="A172" s="35"/>
      <c r="B172" s="48" t="s">
        <v>41</v>
      </c>
      <c r="C172" s="30"/>
      <c r="D172" s="30"/>
      <c r="E172" s="30"/>
      <c r="F172" s="30"/>
      <c r="G172" s="30"/>
      <c r="H172" s="30"/>
      <c r="I172" s="30"/>
      <c r="J172" s="30"/>
      <c r="K172" s="57">
        <f>IF(Daten!K60=0,"",Daten!K60)</f>
        <v>0.28</v>
      </c>
      <c r="L172" s="48" t="s">
        <v>27</v>
      </c>
      <c r="N172" s="36"/>
      <c r="Q172" s="36"/>
      <c r="T172" s="3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</row>
    <row r="173" spans="1:31" ht="6" customHeight="1">
      <c r="A173" s="35"/>
      <c r="C173" s="30"/>
      <c r="D173" s="30"/>
      <c r="E173" s="30"/>
      <c r="F173" s="30"/>
      <c r="G173" s="30"/>
      <c r="H173" s="30"/>
      <c r="I173" s="30"/>
      <c r="J173" s="30"/>
      <c r="K173" s="30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</row>
    <row r="174" spans="1:31" ht="15" customHeight="1">
      <c r="A174" s="35"/>
      <c r="B174" s="48" t="s">
        <v>42</v>
      </c>
      <c r="D174" s="30"/>
      <c r="E174" s="30"/>
      <c r="F174" s="30"/>
      <c r="G174" s="30"/>
      <c r="H174" s="30"/>
      <c r="I174" s="30"/>
      <c r="J174" s="30"/>
      <c r="K174" s="57">
        <f>IF(Daten!K63=0,"",Daten!K63)</f>
        <v>0.25</v>
      </c>
      <c r="L174" s="48" t="s">
        <v>27</v>
      </c>
      <c r="N174" s="36"/>
      <c r="Q174" s="36"/>
      <c r="T174" s="3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</row>
    <row r="175" spans="1:31" ht="6" customHeight="1">
      <c r="A175" s="35"/>
      <c r="D175" s="30"/>
      <c r="E175" s="30"/>
      <c r="F175" s="30"/>
      <c r="G175" s="30"/>
      <c r="H175" s="30"/>
      <c r="I175" s="30"/>
      <c r="J175" s="30"/>
      <c r="K175" s="30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</row>
    <row r="176" spans="1:31" ht="15" customHeight="1">
      <c r="A176" s="35"/>
      <c r="B176" s="48" t="s">
        <v>76</v>
      </c>
      <c r="E176" s="30"/>
      <c r="F176" s="30"/>
      <c r="G176" s="30"/>
      <c r="H176" s="30"/>
      <c r="I176" s="30"/>
      <c r="J176" s="30"/>
      <c r="K176" s="30"/>
      <c r="N176" s="36"/>
      <c r="Q176" s="36"/>
      <c r="T176" s="3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</row>
    <row r="177" spans="1:31" ht="6" customHeight="1">
      <c r="A177" s="35"/>
      <c r="E177" s="30"/>
      <c r="F177" s="30"/>
      <c r="G177" s="30"/>
      <c r="H177" s="30"/>
      <c r="I177" s="30"/>
      <c r="J177" s="30"/>
      <c r="K177" s="30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</row>
    <row r="178" spans="1:31" ht="15" customHeight="1">
      <c r="A178" s="35"/>
      <c r="B178" s="48" t="s">
        <v>5</v>
      </c>
      <c r="J178" s="30"/>
      <c r="K178" s="30"/>
      <c r="N178" s="36"/>
      <c r="Q178" s="36"/>
      <c r="T178" s="3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</row>
    <row r="179" spans="1:31" ht="12.75" customHeight="1">
      <c r="A179" s="35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</row>
    <row r="180" spans="1:31" ht="16.5" customHeight="1">
      <c r="A180" s="56">
        <v>6.4</v>
      </c>
      <c r="B180" s="51" t="s">
        <v>98</v>
      </c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</row>
    <row r="181" spans="1:31" ht="6" customHeight="1">
      <c r="A181" s="35"/>
      <c r="D181" s="30"/>
      <c r="E181" s="30"/>
      <c r="F181" s="30"/>
      <c r="G181" s="30"/>
      <c r="H181" s="30"/>
      <c r="I181" s="30"/>
      <c r="J181" s="30"/>
      <c r="K181" s="30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</row>
    <row r="182" spans="1:31" ht="15" customHeight="1">
      <c r="A182" s="35"/>
      <c r="B182" s="48" t="s">
        <v>43</v>
      </c>
      <c r="D182" s="30"/>
      <c r="E182" s="30"/>
      <c r="F182" s="30"/>
      <c r="G182" s="30"/>
      <c r="H182" s="30"/>
      <c r="I182" s="30"/>
      <c r="J182" s="30"/>
      <c r="K182" s="58">
        <f>IF(Daten!K64=0,"",Daten!K64)</f>
        <v>1.6</v>
      </c>
      <c r="L182" s="48" t="s">
        <v>27</v>
      </c>
      <c r="N182" s="36"/>
      <c r="Q182" s="36"/>
      <c r="T182" s="3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</row>
    <row r="183" spans="1:31" ht="6" customHeight="1">
      <c r="A183" s="35"/>
      <c r="D183" s="30"/>
      <c r="E183" s="30"/>
      <c r="F183" s="30"/>
      <c r="G183" s="30"/>
      <c r="H183" s="30"/>
      <c r="I183" s="30"/>
      <c r="J183" s="30"/>
      <c r="K183" s="30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</row>
    <row r="184" spans="1:31" ht="15" customHeight="1">
      <c r="A184" s="35"/>
      <c r="B184" s="48" t="s">
        <v>44</v>
      </c>
      <c r="D184" s="30"/>
      <c r="E184" s="30"/>
      <c r="F184" s="30"/>
      <c r="G184" s="30"/>
      <c r="H184" s="30"/>
      <c r="I184" s="30"/>
      <c r="J184" s="30"/>
      <c r="K184" s="58">
        <f>IF(Daten!K68=0,"",Daten!K68)</f>
        <v>1.3</v>
      </c>
      <c r="L184" s="48" t="s">
        <v>27</v>
      </c>
      <c r="N184" s="36"/>
      <c r="Q184" s="36"/>
      <c r="T184" s="3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</row>
    <row r="185" spans="1:31" ht="6" customHeight="1">
      <c r="A185" s="35"/>
      <c r="D185" s="30"/>
      <c r="E185" s="30"/>
      <c r="F185" s="30"/>
      <c r="G185" s="30"/>
      <c r="H185" s="30"/>
      <c r="I185" s="30"/>
      <c r="J185" s="30"/>
      <c r="K185" s="30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</row>
    <row r="186" spans="1:31" ht="15" customHeight="1">
      <c r="A186" s="35"/>
      <c r="B186" s="48" t="s">
        <v>76</v>
      </c>
      <c r="D186" s="30"/>
      <c r="E186" s="30"/>
      <c r="F186" s="30"/>
      <c r="G186" s="30"/>
      <c r="H186" s="30"/>
      <c r="I186" s="30"/>
      <c r="J186" s="30"/>
      <c r="K186" s="30"/>
      <c r="N186" s="36"/>
      <c r="Q186" s="36"/>
      <c r="T186" s="3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</row>
    <row r="187" spans="1:31" ht="6" customHeight="1">
      <c r="A187" s="35"/>
      <c r="D187" s="30"/>
      <c r="E187" s="30"/>
      <c r="F187" s="30"/>
      <c r="G187" s="30"/>
      <c r="H187" s="30"/>
      <c r="I187" s="30"/>
      <c r="J187" s="30"/>
      <c r="K187" s="30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</row>
    <row r="188" spans="2:31" ht="15" customHeight="1">
      <c r="B188" s="48" t="s">
        <v>5</v>
      </c>
      <c r="J188" s="30"/>
      <c r="K188" s="30"/>
      <c r="N188" s="36"/>
      <c r="Q188" s="36"/>
      <c r="T188" s="3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</row>
    <row r="189" spans="10:31" ht="3" customHeight="1">
      <c r="J189" s="30"/>
      <c r="K189" s="30"/>
      <c r="N189" s="93"/>
      <c r="Q189" s="93"/>
      <c r="T189" s="93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</row>
    <row r="190" spans="2:31" ht="15" customHeight="1">
      <c r="B190" s="48" t="s">
        <v>114</v>
      </c>
      <c r="J190" s="30"/>
      <c r="K190" s="30"/>
      <c r="N190" s="93"/>
      <c r="Q190" s="93"/>
      <c r="T190" s="93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</row>
    <row r="191" spans="1:31" ht="14.25">
      <c r="A191" s="35"/>
      <c r="B191" s="48" t="str">
        <f>IF(Daten!$N$39&gt;=1,"","U-Glas ≤ 0.9 W/m2K, verbesserter Abstandhalter, kein Heizkörper")</f>
        <v>U-Glas ≤ 0.9 W/m2K, verbesserter Abstandhalter, kein Heizkörper</v>
      </c>
      <c r="D191" s="30"/>
      <c r="E191" s="30"/>
      <c r="F191" s="30"/>
      <c r="G191" s="30"/>
      <c r="H191" s="30"/>
      <c r="I191" s="30"/>
      <c r="J191" s="30"/>
      <c r="K191" s="30"/>
      <c r="N191" s="36"/>
      <c r="Q191" s="36"/>
      <c r="T191" s="3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</row>
    <row r="192" spans="1:31" ht="12.75" customHeight="1">
      <c r="A192" s="35"/>
      <c r="B192" s="48"/>
      <c r="D192" s="30"/>
      <c r="E192" s="30"/>
      <c r="F192" s="30"/>
      <c r="G192" s="30"/>
      <c r="H192" s="30"/>
      <c r="I192" s="30"/>
      <c r="J192" s="30"/>
      <c r="K192" s="30"/>
      <c r="N192" s="93"/>
      <c r="Q192" s="93"/>
      <c r="T192" s="93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</row>
    <row r="193" spans="1:2" ht="16.5" customHeight="1">
      <c r="A193" s="56">
        <v>6.5</v>
      </c>
      <c r="B193" s="51" t="s">
        <v>72</v>
      </c>
    </row>
    <row r="194" spans="1:31" ht="15" customHeight="1">
      <c r="A194" s="35"/>
      <c r="B194" s="48" t="s">
        <v>17</v>
      </c>
      <c r="E194" s="30"/>
      <c r="F194" s="30"/>
      <c r="G194" s="30"/>
      <c r="H194" s="30"/>
      <c r="I194" s="30"/>
      <c r="J194" s="30"/>
      <c r="K194" s="58">
        <f>IF(Daten!K65=0,"",Daten!K65)</f>
        <v>1.6</v>
      </c>
      <c r="L194" s="48" t="s">
        <v>27</v>
      </c>
      <c r="N194" s="36"/>
      <c r="Q194" s="36"/>
      <c r="T194" s="3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</row>
    <row r="195" spans="1:31" ht="6" customHeight="1">
      <c r="A195" s="35"/>
      <c r="E195" s="30"/>
      <c r="F195" s="30"/>
      <c r="G195" s="30"/>
      <c r="H195" s="30"/>
      <c r="I195" s="30"/>
      <c r="J195" s="30"/>
      <c r="K195" s="30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</row>
    <row r="196" spans="1:31" ht="15" customHeight="1">
      <c r="A196" s="35"/>
      <c r="B196" s="48" t="s">
        <v>76</v>
      </c>
      <c r="E196" s="30"/>
      <c r="F196" s="30"/>
      <c r="G196" s="30"/>
      <c r="H196" s="30"/>
      <c r="I196" s="30"/>
      <c r="J196" s="30"/>
      <c r="K196" s="30"/>
      <c r="N196" s="36"/>
      <c r="Q196" s="36"/>
      <c r="T196" s="3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</row>
    <row r="197" spans="1:31" ht="6" customHeight="1">
      <c r="A197" s="35"/>
      <c r="E197" s="30"/>
      <c r="F197" s="30"/>
      <c r="G197" s="30"/>
      <c r="H197" s="30"/>
      <c r="I197" s="30"/>
      <c r="J197" s="30"/>
      <c r="K197" s="30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</row>
    <row r="198" spans="1:31" ht="15" customHeight="1">
      <c r="A198" s="35"/>
      <c r="B198" s="48" t="s">
        <v>5</v>
      </c>
      <c r="J198" s="30"/>
      <c r="K198" s="30"/>
      <c r="N198" s="36"/>
      <c r="Q198" s="36"/>
      <c r="T198" s="3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</row>
    <row r="199" spans="1:31" ht="12.75" customHeight="1">
      <c r="A199" s="35"/>
      <c r="J199" s="30"/>
      <c r="K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</row>
    <row r="200" spans="1:2" ht="16.5" customHeight="1">
      <c r="A200" s="56">
        <v>6.6</v>
      </c>
      <c r="B200" s="51" t="s">
        <v>26</v>
      </c>
    </row>
    <row r="201" spans="1:31" ht="15" customHeight="1">
      <c r="A201" s="35"/>
      <c r="B201" s="48" t="s">
        <v>17</v>
      </c>
      <c r="D201" s="30"/>
      <c r="E201" s="30"/>
      <c r="F201" s="30"/>
      <c r="G201" s="30"/>
      <c r="H201" s="30"/>
      <c r="I201" s="30"/>
      <c r="J201" s="30"/>
      <c r="K201" s="58">
        <f>IF(Daten!K66=0,"",Daten!K66)</f>
        <v>2</v>
      </c>
      <c r="L201" s="48" t="s">
        <v>27</v>
      </c>
      <c r="N201" s="36"/>
      <c r="Q201" s="36"/>
      <c r="T201" s="3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</row>
    <row r="202" spans="1:31" ht="6" customHeight="1">
      <c r="A202" s="35"/>
      <c r="D202" s="30"/>
      <c r="E202" s="30"/>
      <c r="F202" s="30"/>
      <c r="G202" s="30"/>
      <c r="H202" s="30"/>
      <c r="I202" s="30"/>
      <c r="J202" s="30"/>
      <c r="K202" s="30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</row>
    <row r="203" spans="1:31" ht="15" customHeight="1">
      <c r="A203" s="35"/>
      <c r="B203" s="48" t="s">
        <v>76</v>
      </c>
      <c r="F203" s="30"/>
      <c r="G203" s="30"/>
      <c r="H203" s="30"/>
      <c r="I203" s="30"/>
      <c r="J203" s="30"/>
      <c r="K203" s="30"/>
      <c r="N203" s="36"/>
      <c r="Q203" s="36"/>
      <c r="T203" s="3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</row>
    <row r="204" spans="1:31" ht="6" customHeight="1">
      <c r="A204" s="35"/>
      <c r="F204" s="30"/>
      <c r="G204" s="30"/>
      <c r="H204" s="30"/>
      <c r="I204" s="30"/>
      <c r="J204" s="30"/>
      <c r="K204" s="30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</row>
    <row r="205" spans="1:31" ht="15" customHeight="1">
      <c r="A205" s="35"/>
      <c r="B205" s="48" t="s">
        <v>5</v>
      </c>
      <c r="J205" s="30"/>
      <c r="K205" s="30"/>
      <c r="N205" s="36"/>
      <c r="Q205" s="36"/>
      <c r="T205" s="3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</row>
    <row r="206" spans="1:31" ht="12.75" customHeight="1">
      <c r="A206" s="35"/>
      <c r="J206" s="30"/>
      <c r="K206" s="30"/>
      <c r="N206" s="30"/>
      <c r="Q206" s="30"/>
      <c r="T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</row>
    <row r="207" spans="1:2" ht="16.5" customHeight="1">
      <c r="A207" s="56">
        <v>6.7</v>
      </c>
      <c r="B207" s="51" t="s">
        <v>64</v>
      </c>
    </row>
    <row r="208" spans="1:31" ht="15" customHeight="1">
      <c r="A208" s="35"/>
      <c r="B208" s="48" t="s">
        <v>17</v>
      </c>
      <c r="D208" s="30"/>
      <c r="E208" s="30"/>
      <c r="F208" s="30"/>
      <c r="G208" s="30"/>
      <c r="H208" s="30"/>
      <c r="I208" s="30"/>
      <c r="J208" s="30"/>
      <c r="K208" s="57">
        <f>IF(Daten!K67=0,"",Daten!K67)</f>
        <v>0.5</v>
      </c>
      <c r="L208" s="48" t="s">
        <v>27</v>
      </c>
      <c r="N208" s="36"/>
      <c r="Q208" s="36"/>
      <c r="T208" s="3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</row>
    <row r="209" spans="1:31" ht="6" customHeight="1">
      <c r="A209" s="35"/>
      <c r="D209" s="30"/>
      <c r="E209" s="30"/>
      <c r="F209" s="30"/>
      <c r="G209" s="30"/>
      <c r="H209" s="30"/>
      <c r="I209" s="30"/>
      <c r="J209" s="30"/>
      <c r="K209" s="30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</row>
    <row r="210" spans="1:31" ht="15" customHeight="1">
      <c r="A210" s="35"/>
      <c r="B210" s="48" t="s">
        <v>76</v>
      </c>
      <c r="F210" s="30"/>
      <c r="G210" s="30"/>
      <c r="H210" s="30"/>
      <c r="I210" s="30"/>
      <c r="J210" s="30"/>
      <c r="K210" s="30"/>
      <c r="N210" s="36"/>
      <c r="Q210" s="36"/>
      <c r="T210" s="3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</row>
    <row r="211" spans="1:31" ht="6" customHeight="1">
      <c r="A211" s="35"/>
      <c r="D211" s="30"/>
      <c r="E211" s="30"/>
      <c r="F211" s="30"/>
      <c r="G211" s="30"/>
      <c r="H211" s="30"/>
      <c r="I211" s="30"/>
      <c r="J211" s="30"/>
      <c r="K211" s="30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</row>
    <row r="212" spans="1:31" ht="15" customHeight="1">
      <c r="A212" s="35"/>
      <c r="B212" s="48" t="s">
        <v>5</v>
      </c>
      <c r="J212" s="30"/>
      <c r="K212" s="30"/>
      <c r="N212" s="36"/>
      <c r="Q212" s="36"/>
      <c r="T212" s="3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</row>
    <row r="213" spans="1:31" ht="12.75" customHeight="1">
      <c r="A213" s="35"/>
      <c r="J213" s="30"/>
      <c r="K213" s="30"/>
      <c r="N213" s="30"/>
      <c r="Q213" s="30"/>
      <c r="T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</row>
    <row r="214" spans="1:31" ht="15" customHeight="1">
      <c r="A214" s="56">
        <v>6.8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N214" s="36"/>
      <c r="Q214" s="3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</row>
    <row r="215" ht="10.5" customHeight="1"/>
    <row r="216" ht="10.5" customHeight="1">
      <c r="A216" s="35"/>
    </row>
    <row r="217" spans="1:11" ht="16.5" customHeight="1">
      <c r="A217" s="49">
        <v>7</v>
      </c>
      <c r="B217" s="50" t="s">
        <v>97</v>
      </c>
      <c r="C217" s="31"/>
      <c r="D217" s="31"/>
      <c r="E217" s="31"/>
      <c r="F217" s="31"/>
      <c r="G217" s="31"/>
      <c r="H217" s="31"/>
      <c r="I217" s="31"/>
      <c r="J217" s="31"/>
      <c r="K217" s="31"/>
    </row>
    <row r="218" ht="15" customHeight="1">
      <c r="A218" s="35"/>
    </row>
    <row r="219" spans="1:31" ht="15" customHeight="1">
      <c r="A219" s="56">
        <v>7.1</v>
      </c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N219" s="36"/>
      <c r="Q219" s="3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</row>
    <row r="220" ht="12.75" customHeight="1">
      <c r="A220" s="35"/>
    </row>
    <row r="221" spans="1:31" ht="15" customHeight="1">
      <c r="A221" s="56">
        <v>7.2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N221" s="36"/>
      <c r="Q221" s="3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</row>
    <row r="222" ht="10.5" customHeight="1"/>
    <row r="223" ht="10.5" customHeight="1"/>
    <row r="224" spans="1:2" ht="16.5" customHeight="1">
      <c r="A224" s="49">
        <v>8</v>
      </c>
      <c r="B224" s="50" t="s">
        <v>60</v>
      </c>
    </row>
    <row r="225" ht="15" customHeight="1"/>
    <row r="226" spans="2:31" ht="15" customHeight="1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</row>
    <row r="227" ht="12" customHeight="1"/>
    <row r="228" spans="2:31" ht="15" customHeight="1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</row>
    <row r="229" ht="12" customHeight="1"/>
    <row r="230" spans="2:31" ht="15" customHeight="1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</row>
    <row r="231" ht="12" customHeight="1"/>
    <row r="232" spans="2:31" ht="15" customHeight="1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</row>
    <row r="233" ht="12" customHeight="1"/>
    <row r="234" spans="2:31" ht="15" customHeight="1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</row>
    <row r="235" ht="12" customHeight="1"/>
    <row r="236" ht="12" customHeight="1"/>
    <row r="237" spans="2:31" ht="12" customHeight="1">
      <c r="B237" s="22" t="s">
        <v>94</v>
      </c>
      <c r="D237" s="68"/>
      <c r="E237" s="68"/>
      <c r="F237" s="68"/>
      <c r="G237" s="68"/>
      <c r="H237" s="68"/>
      <c r="I237" s="68"/>
      <c r="J237" s="22" t="s">
        <v>95</v>
      </c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E237" s="46" t="s">
        <v>115</v>
      </c>
    </row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spans="4:27" ht="12" customHeight="1">
      <c r="D249" s="67"/>
      <c r="E249" s="67"/>
      <c r="F249" s="67"/>
      <c r="G249" s="67"/>
      <c r="H249" s="67"/>
      <c r="I249" s="67"/>
      <c r="S249" s="30"/>
      <c r="T249" s="30"/>
      <c r="U249" s="30"/>
      <c r="V249" s="30"/>
      <c r="W249" s="30"/>
      <c r="X249" s="30"/>
      <c r="Y249" s="30"/>
      <c r="Z249" s="30"/>
      <c r="AA249" s="30"/>
    </row>
    <row r="250" ht="12" customHeight="1"/>
    <row r="251" ht="12" customHeight="1"/>
    <row r="252" ht="12" customHeight="1"/>
    <row r="253" ht="12" customHeight="1"/>
  </sheetData>
  <sheetProtection password="A837" sheet="1" objects="1" formatCells="0" formatColumns="0" formatRows="0" insertColumns="0" insertRows="0" insertHyperlinks="0" deleteColumns="0" deleteRows="0" sort="0" autoFilter="0" pivotTables="0"/>
  <mergeCells count="95">
    <mergeCell ref="V191:AE191"/>
    <mergeCell ref="V51:AE51"/>
    <mergeCell ref="V53:AE53"/>
    <mergeCell ref="V188:AE188"/>
    <mergeCell ref="V194:AE194"/>
    <mergeCell ref="V196:AE196"/>
    <mergeCell ref="V172:AE172"/>
    <mergeCell ref="V174:AE174"/>
    <mergeCell ref="V186:AE186"/>
    <mergeCell ref="V94:AE94"/>
    <mergeCell ref="V98:AE98"/>
    <mergeCell ref="M237:Z237"/>
    <mergeCell ref="D237:I237"/>
    <mergeCell ref="V28:AE28"/>
    <mergeCell ref="V30:AE30"/>
    <mergeCell ref="V32:AE32"/>
    <mergeCell ref="V79:AE79"/>
    <mergeCell ref="V68:AE68"/>
    <mergeCell ref="V73:AE73"/>
    <mergeCell ref="V76:AE76"/>
    <mergeCell ref="V66:AE66"/>
    <mergeCell ref="B219:K219"/>
    <mergeCell ref="B221:K221"/>
    <mergeCell ref="V219:AE219"/>
    <mergeCell ref="V221:AE221"/>
    <mergeCell ref="D249:I249"/>
    <mergeCell ref="B234:AE234"/>
    <mergeCell ref="B226:AE226"/>
    <mergeCell ref="B228:AE228"/>
    <mergeCell ref="B230:AE230"/>
    <mergeCell ref="B232:AE232"/>
    <mergeCell ref="B214:K214"/>
    <mergeCell ref="V214:AE214"/>
    <mergeCell ref="V198:AE198"/>
    <mergeCell ref="V201:AE201"/>
    <mergeCell ref="V203:AE203"/>
    <mergeCell ref="V205:AE205"/>
    <mergeCell ref="V208:AE208"/>
    <mergeCell ref="V212:AE212"/>
    <mergeCell ref="V210:AE210"/>
    <mergeCell ref="B116:K116"/>
    <mergeCell ref="V163:AE163"/>
    <mergeCell ref="V165:AE165"/>
    <mergeCell ref="V146:AE146"/>
    <mergeCell ref="V128:AE128"/>
    <mergeCell ref="V131:AE131"/>
    <mergeCell ref="V142:AE142"/>
    <mergeCell ref="V144:AE144"/>
    <mergeCell ref="V133:AE133"/>
    <mergeCell ref="V135:AE135"/>
    <mergeCell ref="V100:AE100"/>
    <mergeCell ref="V116:AE116"/>
    <mergeCell ref="V137:AE137"/>
    <mergeCell ref="V140:AE140"/>
    <mergeCell ref="V124:AE124"/>
    <mergeCell ref="V126:AE126"/>
    <mergeCell ref="V178:AE178"/>
    <mergeCell ref="V169:AE169"/>
    <mergeCell ref="V184:AE184"/>
    <mergeCell ref="V104:AE104"/>
    <mergeCell ref="V106:AE106"/>
    <mergeCell ref="V112:AE112"/>
    <mergeCell ref="V114:AE114"/>
    <mergeCell ref="V122:AE122"/>
    <mergeCell ref="V58:AE58"/>
    <mergeCell ref="V60:AE60"/>
    <mergeCell ref="V62:AE62"/>
    <mergeCell ref="V86:AE86"/>
    <mergeCell ref="V88:AE88"/>
    <mergeCell ref="V92:AE92"/>
    <mergeCell ref="V70:AE70"/>
    <mergeCell ref="V20:AE20"/>
    <mergeCell ref="V22:AE22"/>
    <mergeCell ref="V24:AE24"/>
    <mergeCell ref="V26:AE26"/>
    <mergeCell ref="V38:AE38"/>
    <mergeCell ref="V40:AE40"/>
    <mergeCell ref="V46:AE46"/>
    <mergeCell ref="V48:AE48"/>
    <mergeCell ref="V55:AE55"/>
    <mergeCell ref="D11:L11"/>
    <mergeCell ref="D13:L13"/>
    <mergeCell ref="D15:L15"/>
    <mergeCell ref="W15:AE15"/>
    <mergeCell ref="W13:AE13"/>
    <mergeCell ref="W11:AE11"/>
    <mergeCell ref="B148:K148"/>
    <mergeCell ref="V167:AE167"/>
    <mergeCell ref="V182:AE182"/>
    <mergeCell ref="V176:AE176"/>
    <mergeCell ref="V148:AE148"/>
    <mergeCell ref="V154:AE154"/>
    <mergeCell ref="V156:AE156"/>
    <mergeCell ref="V158:AE158"/>
    <mergeCell ref="V160:AE160"/>
  </mergeCells>
  <conditionalFormatting sqref="A80:L80 V115:AE115 V82:AE85 V87:AE87 V89:AE91 V93:AE93 V95:AE97 V99:AE99 V101:AE103 V105:AE105 V107:AE111 V113:AE113 A82:A116 L82:U116 B82:K115">
    <cfRule type="expression" priority="1" dxfId="2" stopIfTrue="1">
      <formula>$N$30&lt;2</formula>
    </cfRule>
    <cfRule type="expression" priority="2" dxfId="3" stopIfTrue="1">
      <formula>$N$30&gt;=2</formula>
    </cfRule>
  </conditionalFormatting>
  <printOptions/>
  <pageMargins left="0.7480314960629921" right="0.5905511811023623" top="0.3937007874015748" bottom="0.3466666666666667" header="0.5118110236220472" footer="0.5118110236220472"/>
  <pageSetup horizontalDpi="600" verticalDpi="600" orientation="portrait" paperSize="9" scale="63" r:id="rId3"/>
  <rowBreaks count="2" manualBreakCount="2">
    <brk id="79" max="30" man="1"/>
    <brk id="150" max="3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5:AC78"/>
  <sheetViews>
    <sheetView zoomScale="125" zoomScaleNormal="125" zoomScalePageLayoutView="0" workbookViewId="0" topLeftCell="A1">
      <selection activeCell="A1" sqref="A1"/>
    </sheetView>
  </sheetViews>
  <sheetFormatPr defaultColWidth="11.00390625" defaultRowHeight="14.25"/>
  <cols>
    <col min="1" max="1" width="5.125" style="0" customWidth="1"/>
    <col min="4" max="4" width="18.875" style="0" bestFit="1" customWidth="1"/>
    <col min="5" max="5" width="12.125" style="0" bestFit="1" customWidth="1"/>
    <col min="16" max="16" width="12.125" style="0" bestFit="1" customWidth="1"/>
    <col min="17" max="17" width="13.125" style="0" bestFit="1" customWidth="1"/>
    <col min="27" max="27" width="12.125" style="0" bestFit="1" customWidth="1"/>
    <col min="28" max="28" width="13.125" style="0" bestFit="1" customWidth="1"/>
  </cols>
  <sheetData>
    <row r="5" ht="19.5">
      <c r="C5" s="5" t="s">
        <v>12</v>
      </c>
    </row>
    <row r="9" spans="7:28" ht="13.5" customHeight="1">
      <c r="G9" s="69" t="s">
        <v>11</v>
      </c>
      <c r="H9" s="70"/>
      <c r="I9" s="70"/>
      <c r="J9" s="70"/>
      <c r="K9" s="70"/>
      <c r="L9" s="70"/>
      <c r="M9" s="70"/>
      <c r="N9" s="70"/>
      <c r="O9" s="70"/>
      <c r="P9" s="70"/>
      <c r="Q9" s="71"/>
      <c r="R9" s="78" t="s">
        <v>10</v>
      </c>
      <c r="S9" s="79"/>
      <c r="T9" s="79"/>
      <c r="U9" s="79"/>
      <c r="V9" s="79"/>
      <c r="W9" s="79"/>
      <c r="X9" s="79"/>
      <c r="Y9" s="79"/>
      <c r="Z9" s="79"/>
      <c r="AA9" s="79"/>
      <c r="AB9" s="80"/>
    </row>
    <row r="10" spans="7:28" ht="13.5" customHeight="1">
      <c r="G10" s="72" t="s">
        <v>67</v>
      </c>
      <c r="H10" s="73"/>
      <c r="I10" s="74"/>
      <c r="J10" s="75" t="s">
        <v>71</v>
      </c>
      <c r="K10" s="76"/>
      <c r="L10" s="77"/>
      <c r="M10" s="72" t="s">
        <v>67</v>
      </c>
      <c r="N10" s="73"/>
      <c r="O10" s="73"/>
      <c r="P10" s="74"/>
      <c r="Q10" s="6" t="s">
        <v>9</v>
      </c>
      <c r="R10" s="72" t="s">
        <v>67</v>
      </c>
      <c r="S10" s="73"/>
      <c r="T10" s="74"/>
      <c r="U10" s="75" t="s">
        <v>71</v>
      </c>
      <c r="V10" s="76"/>
      <c r="W10" s="77"/>
      <c r="X10" s="72" t="s">
        <v>67</v>
      </c>
      <c r="Y10" s="73"/>
      <c r="Z10" s="73"/>
      <c r="AA10" s="74"/>
      <c r="AB10" s="6" t="s">
        <v>9</v>
      </c>
    </row>
    <row r="11" spans="7:28" ht="13.5" customHeight="1">
      <c r="G11" s="1" t="s">
        <v>68</v>
      </c>
      <c r="H11" s="1" t="s">
        <v>69</v>
      </c>
      <c r="I11" s="1" t="s">
        <v>70</v>
      </c>
      <c r="J11" s="1" t="s">
        <v>68</v>
      </c>
      <c r="K11" s="1" t="s">
        <v>69</v>
      </c>
      <c r="L11" s="1" t="s">
        <v>70</v>
      </c>
      <c r="M11" s="1" t="s">
        <v>87</v>
      </c>
      <c r="N11" s="1" t="s">
        <v>72</v>
      </c>
      <c r="O11" s="1" t="s">
        <v>73</v>
      </c>
      <c r="P11" s="1" t="s">
        <v>64</v>
      </c>
      <c r="Q11" s="1" t="s">
        <v>87</v>
      </c>
      <c r="R11" s="1" t="s">
        <v>68</v>
      </c>
      <c r="S11" s="1" t="s">
        <v>69</v>
      </c>
      <c r="T11" s="1" t="s">
        <v>70</v>
      </c>
      <c r="U11" s="1" t="s">
        <v>68</v>
      </c>
      <c r="V11" s="1" t="s">
        <v>69</v>
      </c>
      <c r="W11" s="1" t="s">
        <v>70</v>
      </c>
      <c r="X11" s="1" t="s">
        <v>87</v>
      </c>
      <c r="Y11" s="1" t="s">
        <v>72</v>
      </c>
      <c r="Z11" s="1" t="s">
        <v>73</v>
      </c>
      <c r="AA11" s="1" t="s">
        <v>64</v>
      </c>
      <c r="AB11" s="1" t="s">
        <v>87</v>
      </c>
    </row>
    <row r="14" spans="2:28" ht="13.5" customHeight="1">
      <c r="B14">
        <v>1</v>
      </c>
      <c r="C14" t="s">
        <v>65</v>
      </c>
      <c r="G14" s="2">
        <v>0.2</v>
      </c>
      <c r="H14" s="2">
        <v>0.2</v>
      </c>
      <c r="I14" s="2">
        <v>0.2</v>
      </c>
      <c r="J14" s="2">
        <v>0.2</v>
      </c>
      <c r="K14" s="2">
        <v>0.2</v>
      </c>
      <c r="L14" s="2">
        <v>0.2</v>
      </c>
      <c r="M14" s="3">
        <v>1.3</v>
      </c>
      <c r="N14" s="3">
        <v>1.3</v>
      </c>
      <c r="O14" s="3">
        <v>1.7</v>
      </c>
      <c r="P14" s="2">
        <v>0.5</v>
      </c>
      <c r="Q14" s="3">
        <v>1</v>
      </c>
      <c r="R14" s="2">
        <v>0.25</v>
      </c>
      <c r="S14" s="2">
        <v>0.28</v>
      </c>
      <c r="T14" s="2">
        <v>0.28</v>
      </c>
      <c r="U14" s="2">
        <v>0.25</v>
      </c>
      <c r="V14" s="2">
        <v>0.25</v>
      </c>
      <c r="W14" s="2">
        <v>0.25</v>
      </c>
      <c r="X14" s="3">
        <v>1.6</v>
      </c>
      <c r="Y14" s="3">
        <v>1.6</v>
      </c>
      <c r="Z14" s="3">
        <v>2</v>
      </c>
      <c r="AA14" s="2">
        <v>0.5</v>
      </c>
      <c r="AB14" s="3">
        <v>1.3</v>
      </c>
    </row>
    <row r="15" spans="2:28" ht="13.5" customHeight="1">
      <c r="B15">
        <v>2</v>
      </c>
      <c r="C15" t="s">
        <v>66</v>
      </c>
      <c r="G15" s="2">
        <v>0.17</v>
      </c>
      <c r="H15" s="2">
        <v>0.17</v>
      </c>
      <c r="I15" s="2">
        <v>0.17</v>
      </c>
      <c r="J15" s="2">
        <v>0.17</v>
      </c>
      <c r="K15" s="2">
        <v>0.17</v>
      </c>
      <c r="L15" s="2">
        <v>0.17</v>
      </c>
      <c r="M15" s="3">
        <v>1.3</v>
      </c>
      <c r="N15" s="3">
        <v>1.3</v>
      </c>
      <c r="O15" s="3">
        <v>1.7</v>
      </c>
      <c r="P15" s="2">
        <v>0.5</v>
      </c>
      <c r="Q15" s="3">
        <v>1</v>
      </c>
      <c r="R15" s="2">
        <v>0.25</v>
      </c>
      <c r="S15" s="2">
        <v>0.25</v>
      </c>
      <c r="T15" s="2">
        <v>0.25</v>
      </c>
      <c r="U15" s="2">
        <v>0.25</v>
      </c>
      <c r="V15" s="2">
        <v>0.25</v>
      </c>
      <c r="W15" s="2">
        <v>0.25</v>
      </c>
      <c r="X15" s="3">
        <v>1.6</v>
      </c>
      <c r="Y15" s="3">
        <v>1.6</v>
      </c>
      <c r="Z15" s="3">
        <v>2</v>
      </c>
      <c r="AA15" s="2">
        <v>0.5</v>
      </c>
      <c r="AB15" s="3">
        <v>1.3</v>
      </c>
    </row>
    <row r="16" spans="2:28" ht="13.5" customHeight="1">
      <c r="B16">
        <v>3</v>
      </c>
      <c r="C16" t="s">
        <v>15</v>
      </c>
      <c r="G16" s="2">
        <v>0.25</v>
      </c>
      <c r="H16" s="2">
        <v>0.25</v>
      </c>
      <c r="I16" s="2">
        <v>0.25</v>
      </c>
      <c r="J16" s="2">
        <v>0.25</v>
      </c>
      <c r="K16" s="2">
        <v>0.25</v>
      </c>
      <c r="L16" s="2">
        <v>0.25</v>
      </c>
      <c r="M16" s="3">
        <v>1.3</v>
      </c>
      <c r="N16" s="3">
        <v>1.3</v>
      </c>
      <c r="O16" s="3">
        <v>1.7</v>
      </c>
      <c r="P16" s="2">
        <v>0.5</v>
      </c>
      <c r="Q16" s="3">
        <v>1</v>
      </c>
      <c r="R16" s="2">
        <v>0.28</v>
      </c>
      <c r="S16" s="2">
        <v>0.3</v>
      </c>
      <c r="T16" s="2">
        <v>0.3</v>
      </c>
      <c r="U16" s="2">
        <v>0.28</v>
      </c>
      <c r="V16" s="2">
        <v>0.28</v>
      </c>
      <c r="W16" s="2">
        <v>0.28</v>
      </c>
      <c r="X16" s="3">
        <v>1.6</v>
      </c>
      <c r="Y16" s="3">
        <v>1.6</v>
      </c>
      <c r="Z16" s="3">
        <v>2</v>
      </c>
      <c r="AA16" s="2">
        <v>0.5</v>
      </c>
      <c r="AB16" s="3">
        <v>1.3</v>
      </c>
    </row>
    <row r="17" spans="2:29" ht="13.5" customHeight="1">
      <c r="B17">
        <v>4</v>
      </c>
      <c r="C17" t="s">
        <v>55</v>
      </c>
      <c r="G17" s="2">
        <v>0.12</v>
      </c>
      <c r="H17" s="2">
        <v>0.12</v>
      </c>
      <c r="I17" s="2">
        <v>0.12</v>
      </c>
      <c r="J17" s="2">
        <v>0.12</v>
      </c>
      <c r="K17" s="2">
        <v>0.12</v>
      </c>
      <c r="L17" s="2">
        <v>0.12</v>
      </c>
      <c r="M17" s="3">
        <v>1</v>
      </c>
      <c r="N17" s="3">
        <v>1.3</v>
      </c>
      <c r="O17" s="3">
        <v>1.7</v>
      </c>
      <c r="P17" s="2">
        <v>0.5</v>
      </c>
      <c r="Q17" s="3">
        <v>1</v>
      </c>
      <c r="R17" s="2">
        <v>0.25</v>
      </c>
      <c r="S17" s="2">
        <v>0.28</v>
      </c>
      <c r="T17" s="2">
        <v>0.28</v>
      </c>
      <c r="U17" s="2">
        <v>0.25</v>
      </c>
      <c r="V17" s="2">
        <v>0.25</v>
      </c>
      <c r="W17" s="2">
        <v>0.25</v>
      </c>
      <c r="X17" s="3">
        <v>1.6</v>
      </c>
      <c r="Y17" s="3">
        <v>1.6</v>
      </c>
      <c r="Z17" s="3">
        <v>2</v>
      </c>
      <c r="AA17" s="2">
        <v>0.5</v>
      </c>
      <c r="AB17" s="3">
        <v>1.3</v>
      </c>
      <c r="AC17" s="3"/>
    </row>
    <row r="18" spans="2:29" ht="13.5" customHeight="1">
      <c r="B18">
        <v>5</v>
      </c>
      <c r="C18" t="s">
        <v>56</v>
      </c>
      <c r="G18" s="2">
        <v>0.15</v>
      </c>
      <c r="H18" s="2">
        <v>0.15</v>
      </c>
      <c r="I18" s="2">
        <v>0.15</v>
      </c>
      <c r="J18" s="2">
        <v>0.15</v>
      </c>
      <c r="K18" s="2">
        <v>0.15</v>
      </c>
      <c r="L18" s="2">
        <v>0.15</v>
      </c>
      <c r="M18" s="3">
        <v>1</v>
      </c>
      <c r="N18" s="3">
        <v>1.3</v>
      </c>
      <c r="O18" s="3">
        <v>1.7</v>
      </c>
      <c r="P18" s="2">
        <v>0.5</v>
      </c>
      <c r="Q18" s="3">
        <v>1</v>
      </c>
      <c r="R18" s="2">
        <v>0.25</v>
      </c>
      <c r="S18" s="2">
        <v>0.28</v>
      </c>
      <c r="T18" s="2">
        <v>0.28</v>
      </c>
      <c r="U18" s="2">
        <v>0.25</v>
      </c>
      <c r="V18" s="2">
        <v>0.25</v>
      </c>
      <c r="W18" s="2">
        <v>0.25</v>
      </c>
      <c r="X18" s="3">
        <v>1.6</v>
      </c>
      <c r="Y18" s="3">
        <v>1.6</v>
      </c>
      <c r="Z18" s="3">
        <v>2</v>
      </c>
      <c r="AA18" s="2">
        <v>0.5</v>
      </c>
      <c r="AB18" s="3">
        <v>1.3</v>
      </c>
      <c r="AC18" s="3"/>
    </row>
    <row r="19" spans="2:29" ht="13.5" customHeight="1">
      <c r="B19">
        <v>6</v>
      </c>
      <c r="C19" t="s">
        <v>50</v>
      </c>
      <c r="G19" s="2"/>
      <c r="H19" s="2"/>
      <c r="I19" s="2"/>
      <c r="J19" s="2"/>
      <c r="K19" s="2"/>
      <c r="L19" s="2"/>
      <c r="M19" s="3"/>
      <c r="N19" s="3"/>
      <c r="O19" s="3"/>
      <c r="P19" s="2"/>
      <c r="Q19" s="3"/>
      <c r="R19" s="2"/>
      <c r="S19" s="2"/>
      <c r="T19" s="2"/>
      <c r="U19" s="2"/>
      <c r="V19" s="2"/>
      <c r="W19" s="2"/>
      <c r="X19" s="3"/>
      <c r="Y19" s="3"/>
      <c r="Z19" s="3"/>
      <c r="AA19" s="2"/>
      <c r="AB19" s="3"/>
      <c r="AC19" s="3"/>
    </row>
    <row r="20" ht="13.5" customHeight="1"/>
    <row r="21" spans="3:7" ht="13.5" customHeight="1">
      <c r="C21" s="4" t="s">
        <v>13</v>
      </c>
      <c r="E21" s="4">
        <v>1</v>
      </c>
      <c r="G21">
        <f>Nachweis</f>
        <v>1</v>
      </c>
    </row>
    <row r="25" ht="12.75">
      <c r="G25" s="11"/>
    </row>
    <row r="26" spans="3:9" ht="13.5" customHeight="1">
      <c r="C26" s="4" t="s">
        <v>18</v>
      </c>
      <c r="G26" s="4" t="s">
        <v>33</v>
      </c>
      <c r="I26" s="4" t="s">
        <v>34</v>
      </c>
    </row>
    <row r="27" spans="2:9" ht="13.5" customHeight="1">
      <c r="B27">
        <v>1</v>
      </c>
      <c r="C27" t="s">
        <v>19</v>
      </c>
      <c r="G27">
        <v>20</v>
      </c>
      <c r="I27">
        <v>1</v>
      </c>
    </row>
    <row r="28" spans="2:9" ht="13.5" customHeight="1">
      <c r="B28">
        <v>2</v>
      </c>
      <c r="C28" t="s">
        <v>20</v>
      </c>
      <c r="G28">
        <v>20</v>
      </c>
      <c r="I28">
        <v>1</v>
      </c>
    </row>
    <row r="29" spans="2:9" ht="13.5" customHeight="1">
      <c r="B29">
        <v>3</v>
      </c>
      <c r="C29" t="s">
        <v>21</v>
      </c>
      <c r="G29">
        <v>20</v>
      </c>
      <c r="I29">
        <v>1</v>
      </c>
    </row>
    <row r="30" spans="2:9" ht="13.5" customHeight="1">
      <c r="B30">
        <v>4</v>
      </c>
      <c r="C30" t="s">
        <v>22</v>
      </c>
      <c r="G30">
        <v>20</v>
      </c>
      <c r="I30">
        <v>1</v>
      </c>
    </row>
    <row r="31" spans="2:9" ht="13.5" customHeight="1">
      <c r="B31">
        <v>5</v>
      </c>
      <c r="C31" t="s">
        <v>23</v>
      </c>
      <c r="G31">
        <v>20</v>
      </c>
      <c r="I31">
        <v>1</v>
      </c>
    </row>
    <row r="32" spans="2:9" ht="13.5" customHeight="1">
      <c r="B32">
        <v>6</v>
      </c>
      <c r="C32" t="s">
        <v>24</v>
      </c>
      <c r="G32">
        <v>20</v>
      </c>
      <c r="I32">
        <v>1</v>
      </c>
    </row>
    <row r="33" spans="2:9" ht="13.5" customHeight="1">
      <c r="B33">
        <v>7</v>
      </c>
      <c r="C33" t="s">
        <v>25</v>
      </c>
      <c r="G33">
        <v>20</v>
      </c>
      <c r="I33">
        <v>1</v>
      </c>
    </row>
    <row r="34" spans="2:9" ht="13.5" customHeight="1">
      <c r="B34">
        <v>8</v>
      </c>
      <c r="C34" t="s">
        <v>28</v>
      </c>
      <c r="G34">
        <v>22</v>
      </c>
      <c r="I34">
        <v>0.9</v>
      </c>
    </row>
    <row r="35" spans="2:9" ht="13.5" customHeight="1">
      <c r="B35">
        <v>9</v>
      </c>
      <c r="C35" t="s">
        <v>29</v>
      </c>
      <c r="G35">
        <v>18</v>
      </c>
      <c r="I35">
        <v>1.1</v>
      </c>
    </row>
    <row r="36" spans="2:16" ht="13.5" customHeight="1">
      <c r="B36">
        <v>10</v>
      </c>
      <c r="C36" t="s">
        <v>30</v>
      </c>
      <c r="G36">
        <v>18</v>
      </c>
      <c r="I36">
        <v>1.1</v>
      </c>
      <c r="L36" s="14" t="s">
        <v>58</v>
      </c>
      <c r="M36" s="15"/>
      <c r="N36" s="15"/>
      <c r="O36" s="15"/>
      <c r="P36" s="16"/>
    </row>
    <row r="37" spans="2:16" ht="13.5" customHeight="1">
      <c r="B37">
        <v>11</v>
      </c>
      <c r="C37" t="s">
        <v>31</v>
      </c>
      <c r="G37">
        <v>18</v>
      </c>
      <c r="I37">
        <v>1.1</v>
      </c>
      <c r="L37" s="13"/>
      <c r="M37" s="17"/>
      <c r="N37" s="17"/>
      <c r="O37" s="17"/>
      <c r="P37" s="18"/>
    </row>
    <row r="38" spans="2:16" ht="13.5" customHeight="1">
      <c r="B38">
        <v>12</v>
      </c>
      <c r="C38" t="s">
        <v>32</v>
      </c>
      <c r="G38">
        <v>28</v>
      </c>
      <c r="I38">
        <v>0.6</v>
      </c>
      <c r="L38" s="13" t="s">
        <v>14</v>
      </c>
      <c r="M38" s="17">
        <f>IF(G21&gt;=4,1,0)</f>
        <v>0</v>
      </c>
      <c r="N38" s="17"/>
      <c r="O38" s="17"/>
      <c r="P38" s="18"/>
    </row>
    <row r="39" spans="2:16" ht="12.75">
      <c r="B39">
        <v>13</v>
      </c>
      <c r="C39" t="s">
        <v>50</v>
      </c>
      <c r="I39">
        <v>0</v>
      </c>
      <c r="L39" s="19" t="s">
        <v>57</v>
      </c>
      <c r="M39" s="20">
        <f>IF(G41=12,1,0)</f>
        <v>0</v>
      </c>
      <c r="N39" s="20">
        <f>M39+M38</f>
        <v>0</v>
      </c>
      <c r="O39" s="20"/>
      <c r="P39" s="21"/>
    </row>
    <row r="41" spans="3:7" ht="12.75">
      <c r="C41" s="4" t="s">
        <v>35</v>
      </c>
      <c r="E41" s="4">
        <v>1</v>
      </c>
      <c r="G41">
        <f>Nutzung</f>
        <v>1</v>
      </c>
    </row>
    <row r="45" spans="3:11" ht="12.75">
      <c r="C45" s="4" t="s">
        <v>38</v>
      </c>
      <c r="D45" s="4"/>
      <c r="E45" s="4"/>
      <c r="F45" s="4"/>
      <c r="G45" s="10" t="s">
        <v>17</v>
      </c>
      <c r="H45" s="10"/>
      <c r="I45" s="4" t="s">
        <v>37</v>
      </c>
      <c r="K45" s="4" t="s">
        <v>36</v>
      </c>
    </row>
    <row r="47" spans="3:11" ht="13.5" customHeight="1">
      <c r="C47" s="81" t="s">
        <v>11</v>
      </c>
      <c r="D47" s="87" t="s">
        <v>67</v>
      </c>
      <c r="E47" s="9" t="s">
        <v>16</v>
      </c>
      <c r="G47" s="7">
        <f>IF(Nachweis="","",VLOOKUP(Nachweis,Daten!$B$14:$AB$19,6))</f>
        <v>0.2</v>
      </c>
      <c r="I47" s="7">
        <f>IF(Nutzung="","",VLOOKUP(Nutzung,Daten!$B$27:$I$39,8))</f>
        <v>1</v>
      </c>
      <c r="K47" s="7">
        <f aca="true" t="shared" si="0" ref="K47:K68">G47*I47</f>
        <v>0.2</v>
      </c>
    </row>
    <row r="48" spans="3:11" ht="13.5" customHeight="1">
      <c r="C48" s="82"/>
      <c r="D48" s="88"/>
      <c r="E48" s="9" t="s">
        <v>69</v>
      </c>
      <c r="G48" s="7">
        <f>IF(Nachweis="","",VLOOKUP(Nachweis,Daten!$B$14:$AB$19,7))</f>
        <v>0.2</v>
      </c>
      <c r="I48" s="7">
        <f>IF(Nutzung="","",VLOOKUP(Nutzung,Daten!$B$27:$J$39,8))</f>
        <v>1</v>
      </c>
      <c r="K48" s="7">
        <f t="shared" si="0"/>
        <v>0.2</v>
      </c>
    </row>
    <row r="49" spans="3:11" ht="13.5" customHeight="1">
      <c r="C49" s="82"/>
      <c r="D49" s="89"/>
      <c r="E49" s="9" t="s">
        <v>70</v>
      </c>
      <c r="G49" s="7">
        <f>IF(Nachweis="","",VLOOKUP(Nachweis,Daten!$B$14:$AB$19,8))</f>
        <v>0.2</v>
      </c>
      <c r="I49" s="7">
        <f>IF(Nutzung="","",VLOOKUP(Nutzung,Daten!$B$27:$J$39,8))</f>
        <v>1</v>
      </c>
      <c r="K49" s="7">
        <f t="shared" si="0"/>
        <v>0.2</v>
      </c>
    </row>
    <row r="50" spans="3:11" ht="13.5" customHeight="1">
      <c r="C50" s="82"/>
      <c r="D50" s="90" t="s">
        <v>71</v>
      </c>
      <c r="E50" s="9" t="s">
        <v>16</v>
      </c>
      <c r="G50" s="7">
        <f>IF(Nachweis="","",VLOOKUP(Nachweis,Daten!$B$14:$AB$19,9))</f>
        <v>0.2</v>
      </c>
      <c r="I50" s="7">
        <f>IF(Nutzung="","",VLOOKUP(Nutzung,Daten!$B$27:$J$39,8))</f>
        <v>1</v>
      </c>
      <c r="K50" s="7">
        <f t="shared" si="0"/>
        <v>0.2</v>
      </c>
    </row>
    <row r="51" spans="3:11" ht="13.5" customHeight="1">
      <c r="C51" s="82"/>
      <c r="D51" s="91"/>
      <c r="E51" s="9" t="s">
        <v>69</v>
      </c>
      <c r="G51" s="7">
        <f>IF(Nachweis="","",VLOOKUP(Nachweis,Daten!$B$14:$AB$19,10))</f>
        <v>0.2</v>
      </c>
      <c r="I51" s="7">
        <f>IF(Nutzung="","",VLOOKUP(Nutzung,Daten!$B$27:$J$39,8))</f>
        <v>1</v>
      </c>
      <c r="K51" s="7">
        <f t="shared" si="0"/>
        <v>0.2</v>
      </c>
    </row>
    <row r="52" spans="3:11" ht="13.5" customHeight="1">
      <c r="C52" s="82"/>
      <c r="D52" s="92"/>
      <c r="E52" s="9" t="s">
        <v>70</v>
      </c>
      <c r="G52" s="7">
        <f>IF(Nachweis="","",VLOOKUP(Nachweis,Daten!$B$14:$AB$19,11))</f>
        <v>0.2</v>
      </c>
      <c r="I52" s="7">
        <f>IF(Nutzung="","",VLOOKUP(Nutzung,Daten!$B$27:$J$39,8))</f>
        <v>1</v>
      </c>
      <c r="K52" s="7">
        <f t="shared" si="0"/>
        <v>0.2</v>
      </c>
    </row>
    <row r="53" spans="3:11" ht="13.5" customHeight="1">
      <c r="C53" s="82"/>
      <c r="D53" s="87" t="s">
        <v>67</v>
      </c>
      <c r="E53" s="9" t="s">
        <v>87</v>
      </c>
      <c r="G53" s="7">
        <f>IF(Nachweis="","",VLOOKUP(Nachweis,Daten!$B$14:$AB$19,12))</f>
        <v>1.3</v>
      </c>
      <c r="I53" s="7">
        <f>IF(Nutzung="","",VLOOKUP(Nutzung,Daten!$B$27:$J$39,8))</f>
        <v>1</v>
      </c>
      <c r="K53" s="8">
        <f t="shared" si="0"/>
        <v>1.3</v>
      </c>
    </row>
    <row r="54" spans="3:11" ht="13.5" customHeight="1">
      <c r="C54" s="82"/>
      <c r="D54" s="88"/>
      <c r="E54" s="9" t="s">
        <v>72</v>
      </c>
      <c r="G54" s="7">
        <f>IF(Nachweis="","",VLOOKUP(Nachweis,Daten!$B$14:$AB$19,13))</f>
        <v>1.3</v>
      </c>
      <c r="I54" s="7">
        <f>IF(Nutzung="","",VLOOKUP(Nutzung,Daten!$B$27:$J$39,8))</f>
        <v>1</v>
      </c>
      <c r="K54" s="8">
        <f t="shared" si="0"/>
        <v>1.3</v>
      </c>
    </row>
    <row r="55" spans="3:11" ht="13.5" customHeight="1">
      <c r="C55" s="82"/>
      <c r="D55" s="88"/>
      <c r="E55" s="9" t="s">
        <v>73</v>
      </c>
      <c r="G55" s="7">
        <f>IF(Nachweis="","",VLOOKUP(Nachweis,Daten!$B$14:$AB$19,14))</f>
        <v>1.7</v>
      </c>
      <c r="I55" s="7">
        <f>IF(Nutzung="","",VLOOKUP(Nutzung,Daten!$B$27:$J$39,8))</f>
        <v>1</v>
      </c>
      <c r="K55" s="8">
        <f t="shared" si="0"/>
        <v>1.7</v>
      </c>
    </row>
    <row r="56" spans="3:11" ht="13.5" customHeight="1">
      <c r="C56" s="82"/>
      <c r="D56" s="89"/>
      <c r="E56" s="9" t="s">
        <v>64</v>
      </c>
      <c r="G56" s="7">
        <f>IF(Nachweis="","",VLOOKUP(Nachweis,Daten!$B$14:$AB$19,15))</f>
        <v>0.5</v>
      </c>
      <c r="I56" s="7">
        <f>IF(Nutzung="","",VLOOKUP(Nutzung,Daten!$B$27:$J$39,8))</f>
        <v>1</v>
      </c>
      <c r="K56" s="7">
        <f t="shared" si="0"/>
        <v>0.5</v>
      </c>
    </row>
    <row r="57" spans="3:11" ht="13.5" customHeight="1">
      <c r="C57" s="83"/>
      <c r="D57" s="12" t="s">
        <v>9</v>
      </c>
      <c r="E57" s="9" t="s">
        <v>87</v>
      </c>
      <c r="G57" s="7">
        <f>IF(Nachweis="","",VLOOKUP(Nachweis,Daten!$B$14:$AB$19,16))</f>
        <v>1</v>
      </c>
      <c r="I57" s="7">
        <f>IF(Nutzung="","",VLOOKUP(Nutzung,Daten!$B$27:$J$39,8))</f>
        <v>1</v>
      </c>
      <c r="K57" s="8">
        <f t="shared" si="0"/>
        <v>1</v>
      </c>
    </row>
    <row r="58" spans="3:11" ht="13.5" customHeight="1">
      <c r="C58" s="84" t="s">
        <v>10</v>
      </c>
      <c r="D58" s="87" t="s">
        <v>67</v>
      </c>
      <c r="E58" s="9" t="s">
        <v>16</v>
      </c>
      <c r="G58" s="7">
        <f>IF(Nachweis="","",VLOOKUP(Nachweis,Daten!$B$14:$AB$19,17))</f>
        <v>0.25</v>
      </c>
      <c r="I58" s="7">
        <f>IF(Nutzung="","",VLOOKUP(Nutzung,Daten!$B$27:$J$39,8))</f>
        <v>1</v>
      </c>
      <c r="K58" s="7">
        <f t="shared" si="0"/>
        <v>0.25</v>
      </c>
    </row>
    <row r="59" spans="3:11" ht="13.5" customHeight="1">
      <c r="C59" s="85"/>
      <c r="D59" s="88"/>
      <c r="E59" s="9" t="s">
        <v>69</v>
      </c>
      <c r="G59" s="7">
        <f>IF(Nachweis="","",VLOOKUP(Nachweis,Daten!$B$14:$AB$19,18))</f>
        <v>0.28</v>
      </c>
      <c r="I59" s="7">
        <f>IF(Nutzung="","",VLOOKUP(Nutzung,Daten!$B$27:$J$39,8))</f>
        <v>1</v>
      </c>
      <c r="K59" s="7">
        <f t="shared" si="0"/>
        <v>0.28</v>
      </c>
    </row>
    <row r="60" spans="3:11" ht="13.5" customHeight="1">
      <c r="C60" s="85"/>
      <c r="D60" s="89"/>
      <c r="E60" s="9" t="s">
        <v>70</v>
      </c>
      <c r="G60" s="7">
        <f>IF(Nachweis="","",VLOOKUP(Nachweis,Daten!$B$14:$AB$19,19))</f>
        <v>0.28</v>
      </c>
      <c r="I60" s="7">
        <f>IF(Nutzung="","",VLOOKUP(Nutzung,Daten!$B$27:$J$39,8))</f>
        <v>1</v>
      </c>
      <c r="K60" s="7">
        <f t="shared" si="0"/>
        <v>0.28</v>
      </c>
    </row>
    <row r="61" spans="3:11" ht="13.5" customHeight="1">
      <c r="C61" s="85"/>
      <c r="D61" s="90" t="s">
        <v>71</v>
      </c>
      <c r="E61" s="9" t="s">
        <v>16</v>
      </c>
      <c r="G61" s="7">
        <f>IF(Nachweis="","",VLOOKUP(Nachweis,Daten!$B$14:$AB$19,20))</f>
        <v>0.25</v>
      </c>
      <c r="I61" s="7">
        <f>IF(Nutzung="","",VLOOKUP(Nutzung,Daten!$B$27:$J$39,8))</f>
        <v>1</v>
      </c>
      <c r="K61" s="7">
        <f t="shared" si="0"/>
        <v>0.25</v>
      </c>
    </row>
    <row r="62" spans="3:11" ht="13.5" customHeight="1">
      <c r="C62" s="85"/>
      <c r="D62" s="91"/>
      <c r="E62" s="9" t="s">
        <v>69</v>
      </c>
      <c r="G62" s="7">
        <f>IF(Nachweis="","",VLOOKUP(Nachweis,Daten!$B$14:$AB$19,21))</f>
        <v>0.25</v>
      </c>
      <c r="I62" s="7">
        <f>IF(Nutzung="","",VLOOKUP(Nutzung,Daten!$B$27:$J$39,8))</f>
        <v>1</v>
      </c>
      <c r="K62" s="7">
        <f t="shared" si="0"/>
        <v>0.25</v>
      </c>
    </row>
    <row r="63" spans="3:11" ht="13.5" customHeight="1">
      <c r="C63" s="85"/>
      <c r="D63" s="92"/>
      <c r="E63" s="9" t="s">
        <v>70</v>
      </c>
      <c r="G63" s="7">
        <f>IF(Nachweis="","",VLOOKUP(Nachweis,Daten!$B$14:$AB$19,22))</f>
        <v>0.25</v>
      </c>
      <c r="I63" s="7">
        <f>IF(Nutzung="","",VLOOKUP(Nutzung,Daten!$B$27:$J$39,8))</f>
        <v>1</v>
      </c>
      <c r="K63" s="7">
        <f t="shared" si="0"/>
        <v>0.25</v>
      </c>
    </row>
    <row r="64" spans="3:11" ht="13.5" customHeight="1">
      <c r="C64" s="85"/>
      <c r="D64" s="87" t="s">
        <v>67</v>
      </c>
      <c r="E64" s="9" t="s">
        <v>87</v>
      </c>
      <c r="G64" s="7">
        <f>IF(Nachweis="","",VLOOKUP(Nachweis,Daten!$B$14:$AB$19,23))</f>
        <v>1.6</v>
      </c>
      <c r="I64" s="7">
        <f>IF(Nutzung="","",VLOOKUP(Nutzung,Daten!$B$27:$J$39,8))</f>
        <v>1</v>
      </c>
      <c r="K64" s="8">
        <f t="shared" si="0"/>
        <v>1.6</v>
      </c>
    </row>
    <row r="65" spans="3:11" ht="13.5" customHeight="1">
      <c r="C65" s="85"/>
      <c r="D65" s="88"/>
      <c r="E65" s="9" t="s">
        <v>72</v>
      </c>
      <c r="G65" s="7">
        <f>IF(Nachweis="","",VLOOKUP(Nachweis,Daten!$B$14:$AB$19,24))</f>
        <v>1.6</v>
      </c>
      <c r="I65" s="7">
        <f>IF(Nutzung="","",VLOOKUP(Nutzung,Daten!$B$27:$J$39,8))</f>
        <v>1</v>
      </c>
      <c r="K65" s="8">
        <f t="shared" si="0"/>
        <v>1.6</v>
      </c>
    </row>
    <row r="66" spans="3:11" ht="13.5" customHeight="1">
      <c r="C66" s="85"/>
      <c r="D66" s="88"/>
      <c r="E66" s="9" t="s">
        <v>73</v>
      </c>
      <c r="G66" s="7">
        <f>IF(Nachweis="","",VLOOKUP(Nachweis,Daten!$B$14:$AB$19,25))</f>
        <v>2</v>
      </c>
      <c r="I66" s="7">
        <f>IF(Nutzung="","",VLOOKUP(Nutzung,Daten!$B$27:$J$39,8))</f>
        <v>1</v>
      </c>
      <c r="K66" s="8">
        <f t="shared" si="0"/>
        <v>2</v>
      </c>
    </row>
    <row r="67" spans="3:11" ht="13.5" customHeight="1">
      <c r="C67" s="85"/>
      <c r="D67" s="89"/>
      <c r="E67" s="9" t="s">
        <v>64</v>
      </c>
      <c r="G67" s="7">
        <f>IF(Nachweis="","",VLOOKUP(Nachweis,Daten!$B$14:$AB$19,26))</f>
        <v>0.5</v>
      </c>
      <c r="I67" s="7">
        <f>IF(Nutzung="","",VLOOKUP(Nutzung,Daten!$B$27:$J$39,8))</f>
        <v>1</v>
      </c>
      <c r="K67" s="7">
        <f t="shared" si="0"/>
        <v>0.5</v>
      </c>
    </row>
    <row r="68" spans="3:11" ht="13.5" customHeight="1">
      <c r="C68" s="86"/>
      <c r="D68" s="12" t="s">
        <v>9</v>
      </c>
      <c r="E68" s="9" t="s">
        <v>87</v>
      </c>
      <c r="G68" s="7">
        <f>IF(Nachweis="","",VLOOKUP(Nachweis,Daten!$B$14:$AB$19,27))</f>
        <v>1.3</v>
      </c>
      <c r="I68" s="7">
        <f>IF(Nutzung="","",VLOOKUP(Nutzung,Daten!$B$27:$J$39,8))</f>
        <v>1</v>
      </c>
      <c r="K68" s="8">
        <f t="shared" si="0"/>
        <v>1.3</v>
      </c>
    </row>
    <row r="76" ht="12.75">
      <c r="C76" t="str">
        <f>IF(Nachweis=6,"kein Nachweis gewählt",VLOOKUP(Nachweis,Daten!$B$14:$C$19,2))</f>
        <v>Neubau: Nachweis mit Wärmebrücken</v>
      </c>
    </row>
    <row r="78" ht="12.75">
      <c r="C78" t="str">
        <f>IF(Nutzung=13,"keine Nutzung gewählt",VLOOKUP(Nutzung,Daten!$B$27:$C$39,2))</f>
        <v>Wohnen MFH I</v>
      </c>
    </row>
  </sheetData>
  <sheetProtection/>
  <mergeCells count="16">
    <mergeCell ref="C47:C57"/>
    <mergeCell ref="C58:C68"/>
    <mergeCell ref="D47:D49"/>
    <mergeCell ref="D50:D52"/>
    <mergeCell ref="D53:D56"/>
    <mergeCell ref="D58:D60"/>
    <mergeCell ref="D61:D63"/>
    <mergeCell ref="D64:D67"/>
    <mergeCell ref="G9:Q9"/>
    <mergeCell ref="G10:I10"/>
    <mergeCell ref="J10:L10"/>
    <mergeCell ref="M10:P10"/>
    <mergeCell ref="R9:AB9"/>
    <mergeCell ref="R10:T10"/>
    <mergeCell ref="U10:W10"/>
    <mergeCell ref="X10:AA10"/>
  </mergeCells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EN-2a</dc:title>
  <dc:subject>Oktober 2009</dc:subject>
  <dc:creator/>
  <cp:keywords/>
  <dc:description>Version 3.0</dc:description>
  <cp:lastModifiedBy>PB</cp:lastModifiedBy>
  <cp:lastPrinted>2010-12-22T15:10:13Z</cp:lastPrinted>
  <dcterms:created xsi:type="dcterms:W3CDTF">2007-10-04T13:13:29Z</dcterms:created>
  <dcterms:modified xsi:type="dcterms:W3CDTF">2010-12-22T15:47:20Z</dcterms:modified>
  <cp:category/>
  <cp:version/>
  <cp:contentType/>
  <cp:contentStatus/>
</cp:coreProperties>
</file>